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Costs">'Sheet1'!$I$14:$I$28</definedName>
    <definedName name="Dests">'Sheet1'!$B$14:$B$28</definedName>
    <definedName name="Flows">'Sheet1'!$J$14:$J$28</definedName>
    <definedName name="Inflow">'Sheet1'!$M$19</definedName>
    <definedName name="LTable">'Sheet1'!$A$5:$B$9</definedName>
    <definedName name="LTable1">'Sheet1'!$A$5:$B$9</definedName>
    <definedName name="LTable2">'Sheet1'!$D$5:$E$9</definedName>
    <definedName name="NetInflows">'Sheet1'!$M$15:$M$18</definedName>
    <definedName name="Origins">'Sheet1'!$A$14:$A$28</definedName>
    <definedName name="Outflow">'Sheet1'!$M$14</definedName>
    <definedName name="solver_adj" localSheetId="0" hidden="1">'Sheet1'!$J$14:$J$28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'Sheet1'!$M$19</definedName>
    <definedName name="solver_lhs2" localSheetId="0" hidden="1">'Sheet1'!$M$15:$M$18</definedName>
    <definedName name="solver_lhs3" localSheetId="0" hidden="1">'Sheet1'!$M$14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'Sheet1'!$B$31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0</definedName>
    <definedName name="solver_rhs3" localSheetId="0" hidden="1">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'Sheet1'!$B$31</definedName>
  </definedNames>
  <calcPr calcMode="autoNoTable" fullCalcOnLoad="1"/>
</workbook>
</file>

<file path=xl/sharedStrings.xml><?xml version="1.0" encoding="utf-8"?>
<sst xmlns="http://schemas.openxmlformats.org/spreadsheetml/2006/main" count="24" uniqueCount="19">
  <si>
    <t>Input data</t>
  </si>
  <si>
    <t>Op Cost</t>
  </si>
  <si>
    <t>Arcs for network (nodes are beginnings of years)</t>
  </si>
  <si>
    <t>Origin</t>
  </si>
  <si>
    <t>Destination</t>
  </si>
  <si>
    <t>Flow</t>
  </si>
  <si>
    <t>Node balance constraints</t>
  </si>
  <si>
    <t>Node</t>
  </si>
  <si>
    <t>Net inflow/outflow</t>
  </si>
  <si>
    <t>Required</t>
  </si>
  <si>
    <t>=</t>
  </si>
  <si>
    <t>Total net cost</t>
  </si>
  <si>
    <t>Sum costs</t>
  </si>
  <si>
    <t>Problem 5.37</t>
  </si>
  <si>
    <t>Year of use</t>
  </si>
  <si>
    <t>Year</t>
  </si>
  <si>
    <t>Purchase cost</t>
  </si>
  <si>
    <t>Purch cost</t>
  </si>
  <si>
    <t>Operating costs, in year of use: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</si>
</sst>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164" fontId="0" fillId="0" borderId="7" xfId="0" applyNumberFormat="1" applyBorder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30</xdr:row>
      <xdr:rowOff>9525</xdr:rowOff>
    </xdr:from>
    <xdr:to>
      <xdr:col>7</xdr:col>
      <xdr:colOff>542925</xdr:colOff>
      <xdr:row>31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95550" y="4933950"/>
          <a:ext cx="2914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Purchase machines at the beginning of years 1 and 3.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1.421875" style="0" bestFit="1" customWidth="1"/>
    <col min="3" max="3" width="10.7109375" style="0" customWidth="1"/>
    <col min="8" max="8" width="10.00390625" style="0" bestFit="1" customWidth="1"/>
  </cols>
  <sheetData>
    <row r="1" ht="12.75">
      <c r="A1" s="1" t="s">
        <v>13</v>
      </c>
    </row>
    <row r="3" ht="12.75">
      <c r="A3" s="1" t="s">
        <v>0</v>
      </c>
    </row>
    <row r="4" spans="1:8" ht="13.5" thickBot="1">
      <c r="A4" s="2" t="s">
        <v>14</v>
      </c>
      <c r="B4" s="2" t="s">
        <v>1</v>
      </c>
      <c r="D4" s="12" t="s">
        <v>15</v>
      </c>
      <c r="E4" s="12" t="s">
        <v>16</v>
      </c>
      <c r="F4" s="12"/>
      <c r="G4" s="12"/>
      <c r="H4" s="12"/>
    </row>
    <row r="5" spans="1:5" ht="12.75">
      <c r="A5">
        <v>1</v>
      </c>
      <c r="B5" s="9">
        <v>38000</v>
      </c>
      <c r="D5">
        <v>1</v>
      </c>
      <c r="E5" s="9">
        <v>170000</v>
      </c>
    </row>
    <row r="6" spans="1:5" ht="12.75">
      <c r="A6">
        <v>2</v>
      </c>
      <c r="B6" s="10">
        <v>50000</v>
      </c>
      <c r="D6">
        <v>2</v>
      </c>
      <c r="E6" s="10">
        <v>190000</v>
      </c>
    </row>
    <row r="7" spans="1:5" ht="12.75">
      <c r="A7">
        <v>3</v>
      </c>
      <c r="B7" s="10">
        <v>97000</v>
      </c>
      <c r="D7">
        <v>3</v>
      </c>
      <c r="E7" s="10">
        <v>210000</v>
      </c>
    </row>
    <row r="8" spans="1:5" ht="12.75">
      <c r="A8">
        <v>4</v>
      </c>
      <c r="B8" s="10">
        <v>182000</v>
      </c>
      <c r="D8">
        <v>4</v>
      </c>
      <c r="E8" s="10">
        <v>250000</v>
      </c>
    </row>
    <row r="9" spans="1:5" ht="13.5" thickBot="1">
      <c r="A9">
        <v>5</v>
      </c>
      <c r="B9" s="11">
        <v>304000</v>
      </c>
      <c r="D9">
        <v>5</v>
      </c>
      <c r="E9" s="11">
        <v>300000</v>
      </c>
    </row>
    <row r="11" ht="12.75">
      <c r="A11" s="1" t="s">
        <v>2</v>
      </c>
    </row>
    <row r="12" spans="1:12" ht="12.75">
      <c r="A12" s="1"/>
      <c r="C12" s="15" t="s">
        <v>18</v>
      </c>
      <c r="D12" s="8"/>
      <c r="E12" s="8"/>
      <c r="F12" s="8"/>
      <c r="G12" s="8"/>
      <c r="H12" s="13"/>
      <c r="L12" s="1" t="s">
        <v>6</v>
      </c>
    </row>
    <row r="13" spans="1:15" ht="13.5" thickBot="1">
      <c r="A13" s="3" t="s">
        <v>3</v>
      </c>
      <c r="B13" s="2" t="s">
        <v>4</v>
      </c>
      <c r="C13" s="2">
        <v>1</v>
      </c>
      <c r="D13" s="2">
        <v>2</v>
      </c>
      <c r="E13">
        <v>3</v>
      </c>
      <c r="F13">
        <v>4</v>
      </c>
      <c r="G13">
        <v>5</v>
      </c>
      <c r="H13" t="s">
        <v>17</v>
      </c>
      <c r="I13" s="2" t="s">
        <v>12</v>
      </c>
      <c r="J13" s="2" t="s">
        <v>5</v>
      </c>
      <c r="L13" t="s">
        <v>7</v>
      </c>
      <c r="M13" t="s">
        <v>8</v>
      </c>
      <c r="O13" s="2" t="s">
        <v>9</v>
      </c>
    </row>
    <row r="14" spans="1:15" ht="13.5" thickTop="1">
      <c r="A14">
        <v>1</v>
      </c>
      <c r="B14">
        <v>2</v>
      </c>
      <c r="C14">
        <f>IF(C$13&lt;=$B14-$A14,VLOOKUP(C$13,LTable1,2),0)</f>
        <v>38000</v>
      </c>
      <c r="D14">
        <f>IF(D$13&lt;=$B14-$A14,VLOOKUP(D$13,LTable1,2),0)</f>
        <v>0</v>
      </c>
      <c r="E14">
        <f>IF(E$13&lt;=$B14-$A14,VLOOKUP(E$13,LTable1,2),0)</f>
        <v>0</v>
      </c>
      <c r="F14">
        <f>IF(F$13&lt;=$B14-$A14,VLOOKUP(F$13,LTable1,2),0)</f>
        <v>0</v>
      </c>
      <c r="G14">
        <f>IF(G$13&lt;=$B14-$A14,VLOOKUP(G$13,LTable1,2),0)</f>
        <v>0</v>
      </c>
      <c r="H14">
        <f>VLOOKUP(A14,LTable2,2)</f>
        <v>170000</v>
      </c>
      <c r="I14">
        <f>SUM(C14:H14)</f>
        <v>208000</v>
      </c>
      <c r="J14" s="4">
        <v>0</v>
      </c>
      <c r="L14">
        <v>1</v>
      </c>
      <c r="M14">
        <f>SUMIF(Origins,L14,Flows)</f>
        <v>1</v>
      </c>
      <c r="N14" s="7" t="s">
        <v>10</v>
      </c>
      <c r="O14">
        <v>1</v>
      </c>
    </row>
    <row r="15" spans="1:15" ht="12.75">
      <c r="A15">
        <v>1</v>
      </c>
      <c r="B15">
        <v>3</v>
      </c>
      <c r="C15">
        <f>IF(C$13&lt;=$B15-$A15,VLOOKUP(C$13,LTable1,2),0)</f>
        <v>38000</v>
      </c>
      <c r="D15">
        <f>IF(D$13&lt;=$B15-$A15,VLOOKUP(D$13,LTable1,2),0)</f>
        <v>50000</v>
      </c>
      <c r="E15">
        <f>IF(E$13&lt;=$B15-$A15,VLOOKUP(E$13,LTable1,2),0)</f>
        <v>0</v>
      </c>
      <c r="F15">
        <f>IF(F$13&lt;=$B15-$A15,VLOOKUP(F$13,LTable1,2),0)</f>
        <v>0</v>
      </c>
      <c r="G15">
        <f>IF(G$13&lt;=$B15-$A15,VLOOKUP(G$13,LTable1,2),0)</f>
        <v>0</v>
      </c>
      <c r="H15">
        <f aca="true" t="shared" si="0" ref="H15:H28">VLOOKUP(A15,LTable2,2)</f>
        <v>170000</v>
      </c>
      <c r="I15">
        <f aca="true" t="shared" si="1" ref="I15:I28">SUM(C15:H15)</f>
        <v>258000</v>
      </c>
      <c r="J15" s="5">
        <v>1</v>
      </c>
      <c r="L15">
        <v>2</v>
      </c>
      <c r="M15">
        <f>SUMIF(Origins,L15,Flows)-SUMIF(Dests,L15,Flows)</f>
        <v>0</v>
      </c>
      <c r="N15" s="7" t="s">
        <v>10</v>
      </c>
      <c r="O15">
        <v>0</v>
      </c>
    </row>
    <row r="16" spans="1:15" ht="12.75">
      <c r="A16">
        <v>1</v>
      </c>
      <c r="B16">
        <v>4</v>
      </c>
      <c r="C16">
        <f>IF(C$13&lt;=$B16-$A16,VLOOKUP(C$13,LTable1,2),0)</f>
        <v>38000</v>
      </c>
      <c r="D16">
        <f>IF(D$13&lt;=$B16-$A16,VLOOKUP(D$13,LTable1,2),0)</f>
        <v>50000</v>
      </c>
      <c r="E16">
        <f>IF(E$13&lt;=$B16-$A16,VLOOKUP(E$13,LTable1,2),0)</f>
        <v>97000</v>
      </c>
      <c r="F16">
        <f>IF(F$13&lt;=$B16-$A16,VLOOKUP(F$13,LTable1,2),0)</f>
        <v>0</v>
      </c>
      <c r="G16">
        <f>IF(G$13&lt;=$B16-$A16,VLOOKUP(G$13,LTable1,2),0)</f>
        <v>0</v>
      </c>
      <c r="H16">
        <f t="shared" si="0"/>
        <v>170000</v>
      </c>
      <c r="I16">
        <f t="shared" si="1"/>
        <v>355000</v>
      </c>
      <c r="J16" s="5">
        <v>0</v>
      </c>
      <c r="L16">
        <v>3</v>
      </c>
      <c r="M16">
        <f>SUMIF(Origins,L16,Flows)-SUMIF(Dests,L16,Flows)</f>
        <v>0</v>
      </c>
      <c r="N16" s="7" t="s">
        <v>10</v>
      </c>
      <c r="O16">
        <v>0</v>
      </c>
    </row>
    <row r="17" spans="1:15" ht="12.75">
      <c r="A17">
        <v>1</v>
      </c>
      <c r="B17">
        <v>5</v>
      </c>
      <c r="C17">
        <f>IF(C$13&lt;=$B17-$A17,VLOOKUP(C$13,LTable1,2),0)</f>
        <v>38000</v>
      </c>
      <c r="D17">
        <f>IF(D$13&lt;=$B17-$A17,VLOOKUP(D$13,LTable1,2),0)</f>
        <v>50000</v>
      </c>
      <c r="E17">
        <f>IF(E$13&lt;=$B17-$A17,VLOOKUP(E$13,LTable1,2),0)</f>
        <v>97000</v>
      </c>
      <c r="F17">
        <f>IF(F$13&lt;=$B17-$A17,VLOOKUP(F$13,LTable1,2),0)</f>
        <v>182000</v>
      </c>
      <c r="G17">
        <f>IF(G$13&lt;=$B17-$A17,VLOOKUP(G$13,LTable1,2),0)</f>
        <v>0</v>
      </c>
      <c r="H17">
        <f t="shared" si="0"/>
        <v>170000</v>
      </c>
      <c r="I17">
        <f t="shared" si="1"/>
        <v>537000</v>
      </c>
      <c r="J17" s="5">
        <v>0</v>
      </c>
      <c r="L17">
        <v>4</v>
      </c>
      <c r="M17">
        <f>SUMIF(Origins,L17,Flows)-SUMIF(Dests,L17,Flows)</f>
        <v>0</v>
      </c>
      <c r="N17" s="7" t="s">
        <v>10</v>
      </c>
      <c r="O17">
        <v>0</v>
      </c>
    </row>
    <row r="18" spans="1:15" ht="12.75">
      <c r="A18">
        <v>1</v>
      </c>
      <c r="B18">
        <v>6</v>
      </c>
      <c r="C18">
        <f>IF(C$13&lt;=$B18-$A18,VLOOKUP(C$13,LTable1,2),0)</f>
        <v>38000</v>
      </c>
      <c r="D18">
        <f>IF(D$13&lt;=$B18-$A18,VLOOKUP(D$13,LTable1,2),0)</f>
        <v>50000</v>
      </c>
      <c r="E18">
        <f>IF(E$13&lt;=$B18-$A18,VLOOKUP(E$13,LTable1,2),0)</f>
        <v>97000</v>
      </c>
      <c r="F18">
        <f>IF(F$13&lt;=$B18-$A18,VLOOKUP(F$13,LTable1,2),0)</f>
        <v>182000</v>
      </c>
      <c r="G18">
        <f>IF(G$13&lt;=$B18-$A18,VLOOKUP(G$13,LTable1,2),0)</f>
        <v>304000</v>
      </c>
      <c r="H18">
        <f t="shared" si="0"/>
        <v>170000</v>
      </c>
      <c r="I18">
        <f t="shared" si="1"/>
        <v>841000</v>
      </c>
      <c r="J18" s="5">
        <v>0</v>
      </c>
      <c r="L18">
        <v>5</v>
      </c>
      <c r="M18">
        <f>SUMIF(Origins,L18,Flows)-SUMIF(Dests,L18,Flows)</f>
        <v>0</v>
      </c>
      <c r="N18" s="7" t="s">
        <v>10</v>
      </c>
      <c r="O18">
        <v>0</v>
      </c>
    </row>
    <row r="19" spans="1:15" ht="12.75">
      <c r="A19">
        <v>2</v>
      </c>
      <c r="B19">
        <v>3</v>
      </c>
      <c r="C19">
        <f>IF(C$13&lt;=$B19-$A19,VLOOKUP(C$13,LTable1,2),0)</f>
        <v>38000</v>
      </c>
      <c r="D19">
        <f>IF(D$13&lt;=$B19-$A19,VLOOKUP(D$13,LTable1,2),0)</f>
        <v>0</v>
      </c>
      <c r="E19">
        <f>IF(E$13&lt;=$B19-$A19,VLOOKUP(E$13,LTable1,2),0)</f>
        <v>0</v>
      </c>
      <c r="F19">
        <f>IF(F$13&lt;=$B19-$A19,VLOOKUP(F$13,LTable1,2),0)</f>
        <v>0</v>
      </c>
      <c r="G19">
        <f>IF(G$13&lt;=$B19-$A19,VLOOKUP(G$13,LTable1,2),0)</f>
        <v>0</v>
      </c>
      <c r="H19">
        <f t="shared" si="0"/>
        <v>190000</v>
      </c>
      <c r="I19">
        <f t="shared" si="1"/>
        <v>228000</v>
      </c>
      <c r="J19" s="5">
        <v>0</v>
      </c>
      <c r="L19">
        <v>6</v>
      </c>
      <c r="M19">
        <f>SUMIF(Dests,L19,Flows)</f>
        <v>1</v>
      </c>
      <c r="N19" s="7" t="s">
        <v>10</v>
      </c>
      <c r="O19">
        <v>1</v>
      </c>
    </row>
    <row r="20" spans="1:10" ht="12.75">
      <c r="A20">
        <v>2</v>
      </c>
      <c r="B20">
        <v>4</v>
      </c>
      <c r="C20">
        <f>IF(C$13&lt;=$B20-$A20,VLOOKUP(C$13,LTable1,2),0)</f>
        <v>38000</v>
      </c>
      <c r="D20">
        <f>IF(D$13&lt;=$B20-$A20,VLOOKUP(D$13,LTable1,2),0)</f>
        <v>50000</v>
      </c>
      <c r="E20">
        <f>IF(E$13&lt;=$B20-$A20,VLOOKUP(E$13,LTable1,2),0)</f>
        <v>0</v>
      </c>
      <c r="F20">
        <f>IF(F$13&lt;=$B20-$A20,VLOOKUP(F$13,LTable1,2),0)</f>
        <v>0</v>
      </c>
      <c r="G20">
        <f>IF(G$13&lt;=$B20-$A20,VLOOKUP(G$13,LTable1,2),0)</f>
        <v>0</v>
      </c>
      <c r="H20">
        <f t="shared" si="0"/>
        <v>190000</v>
      </c>
      <c r="I20">
        <f t="shared" si="1"/>
        <v>278000</v>
      </c>
      <c r="J20" s="5">
        <v>0</v>
      </c>
    </row>
    <row r="21" spans="1:10" ht="12.75">
      <c r="A21">
        <v>2</v>
      </c>
      <c r="B21">
        <v>5</v>
      </c>
      <c r="C21">
        <f>IF(C$13&lt;=$B21-$A21,VLOOKUP(C$13,LTable1,2),0)</f>
        <v>38000</v>
      </c>
      <c r="D21">
        <f>IF(D$13&lt;=$B21-$A21,VLOOKUP(D$13,LTable1,2),0)</f>
        <v>50000</v>
      </c>
      <c r="E21">
        <f>IF(E$13&lt;=$B21-$A21,VLOOKUP(E$13,LTable1,2),0)</f>
        <v>97000</v>
      </c>
      <c r="F21">
        <f>IF(F$13&lt;=$B21-$A21,VLOOKUP(F$13,LTable1,2),0)</f>
        <v>0</v>
      </c>
      <c r="G21">
        <f>IF(G$13&lt;=$B21-$A21,VLOOKUP(G$13,LTable1,2),0)</f>
        <v>0</v>
      </c>
      <c r="H21">
        <f t="shared" si="0"/>
        <v>190000</v>
      </c>
      <c r="I21">
        <f t="shared" si="1"/>
        <v>375000</v>
      </c>
      <c r="J21" s="5">
        <v>0</v>
      </c>
    </row>
    <row r="22" spans="1:10" ht="12.75">
      <c r="A22">
        <v>2</v>
      </c>
      <c r="B22">
        <v>6</v>
      </c>
      <c r="C22">
        <f>IF(C$13&lt;=$B22-$A22,VLOOKUP(C$13,LTable1,2),0)</f>
        <v>38000</v>
      </c>
      <c r="D22">
        <f>IF(D$13&lt;=$B22-$A22,VLOOKUP(D$13,LTable1,2),0)</f>
        <v>50000</v>
      </c>
      <c r="E22">
        <f>IF(E$13&lt;=$B22-$A22,VLOOKUP(E$13,LTable1,2),0)</f>
        <v>97000</v>
      </c>
      <c r="F22">
        <f>IF(F$13&lt;=$B22-$A22,VLOOKUP(F$13,LTable1,2),0)</f>
        <v>182000</v>
      </c>
      <c r="G22">
        <f>IF(G$13&lt;=$B22-$A22,VLOOKUP(G$13,LTable1,2),0)</f>
        <v>0</v>
      </c>
      <c r="H22">
        <f t="shared" si="0"/>
        <v>190000</v>
      </c>
      <c r="I22">
        <f t="shared" si="1"/>
        <v>557000</v>
      </c>
      <c r="J22" s="5">
        <v>0</v>
      </c>
    </row>
    <row r="23" spans="1:10" ht="12.75">
      <c r="A23">
        <v>3</v>
      </c>
      <c r="B23">
        <v>4</v>
      </c>
      <c r="C23">
        <f>IF(C$13&lt;=$B23-$A23,VLOOKUP(C$13,LTable1,2),0)</f>
        <v>38000</v>
      </c>
      <c r="D23">
        <f>IF(D$13&lt;=$B23-$A23,VLOOKUP(D$13,LTable1,2),0)</f>
        <v>0</v>
      </c>
      <c r="E23">
        <f>IF(E$13&lt;=$B23-$A23,VLOOKUP(E$13,LTable1,2),0)</f>
        <v>0</v>
      </c>
      <c r="F23">
        <f>IF(F$13&lt;=$B23-$A23,VLOOKUP(F$13,LTable1,2),0)</f>
        <v>0</v>
      </c>
      <c r="G23">
        <f>IF(G$13&lt;=$B23-$A23,VLOOKUP(G$13,LTable1,2),0)</f>
        <v>0</v>
      </c>
      <c r="H23">
        <f t="shared" si="0"/>
        <v>210000</v>
      </c>
      <c r="I23">
        <f t="shared" si="1"/>
        <v>248000</v>
      </c>
      <c r="J23" s="5">
        <v>0</v>
      </c>
    </row>
    <row r="24" spans="1:10" ht="12.75">
      <c r="A24">
        <v>3</v>
      </c>
      <c r="B24">
        <v>5</v>
      </c>
      <c r="C24">
        <f>IF(C$13&lt;=$B24-$A24,VLOOKUP(C$13,LTable1,2),0)</f>
        <v>38000</v>
      </c>
      <c r="D24">
        <f>IF(D$13&lt;=$B24-$A24,VLOOKUP(D$13,LTable1,2),0)</f>
        <v>50000</v>
      </c>
      <c r="E24">
        <f>IF(E$13&lt;=$B24-$A24,VLOOKUP(E$13,LTable1,2),0)</f>
        <v>0</v>
      </c>
      <c r="F24">
        <f>IF(F$13&lt;=$B24-$A24,VLOOKUP(F$13,LTable1,2),0)</f>
        <v>0</v>
      </c>
      <c r="G24">
        <f>IF(G$13&lt;=$B24-$A24,VLOOKUP(G$13,LTable1,2),0)</f>
        <v>0</v>
      </c>
      <c r="H24">
        <f t="shared" si="0"/>
        <v>210000</v>
      </c>
      <c r="I24">
        <f t="shared" si="1"/>
        <v>298000</v>
      </c>
      <c r="J24" s="5">
        <v>0</v>
      </c>
    </row>
    <row r="25" spans="1:10" ht="12.75">
      <c r="A25">
        <v>3</v>
      </c>
      <c r="B25">
        <v>6</v>
      </c>
      <c r="C25">
        <f>IF(C$13&lt;=$B25-$A25,VLOOKUP(C$13,LTable1,2),0)</f>
        <v>38000</v>
      </c>
      <c r="D25">
        <f>IF(D$13&lt;=$B25-$A25,VLOOKUP(D$13,LTable1,2),0)</f>
        <v>50000</v>
      </c>
      <c r="E25">
        <f>IF(E$13&lt;=$B25-$A25,VLOOKUP(E$13,LTable1,2),0)</f>
        <v>97000</v>
      </c>
      <c r="F25">
        <f>IF(F$13&lt;=$B25-$A25,VLOOKUP(F$13,LTable1,2),0)</f>
        <v>0</v>
      </c>
      <c r="G25">
        <f>IF(G$13&lt;=$B25-$A25,VLOOKUP(G$13,LTable1,2),0)</f>
        <v>0</v>
      </c>
      <c r="H25">
        <f t="shared" si="0"/>
        <v>210000</v>
      </c>
      <c r="I25">
        <f t="shared" si="1"/>
        <v>395000</v>
      </c>
      <c r="J25" s="5">
        <v>1</v>
      </c>
    </row>
    <row r="26" spans="1:10" ht="12.75">
      <c r="A26">
        <v>4</v>
      </c>
      <c r="B26">
        <v>5</v>
      </c>
      <c r="C26">
        <f>IF(C$13&lt;=$B26-$A26,VLOOKUP(C$13,LTable1,2),0)</f>
        <v>38000</v>
      </c>
      <c r="D26">
        <f>IF(D$13&lt;=$B26-$A26,VLOOKUP(D$13,LTable1,2),0)</f>
        <v>0</v>
      </c>
      <c r="E26">
        <f>IF(E$13&lt;=$B26-$A26,VLOOKUP(E$13,LTable1,2),0)</f>
        <v>0</v>
      </c>
      <c r="F26">
        <f>IF(F$13&lt;=$B26-$A26,VLOOKUP(F$13,LTable1,2),0)</f>
        <v>0</v>
      </c>
      <c r="G26">
        <f>IF(G$13&lt;=$B26-$A26,VLOOKUP(G$13,LTable1,2),0)</f>
        <v>0</v>
      </c>
      <c r="H26">
        <f t="shared" si="0"/>
        <v>250000</v>
      </c>
      <c r="I26">
        <f t="shared" si="1"/>
        <v>288000</v>
      </c>
      <c r="J26" s="5">
        <v>0</v>
      </c>
    </row>
    <row r="27" spans="1:10" ht="12.75">
      <c r="A27">
        <v>4</v>
      </c>
      <c r="B27">
        <v>6</v>
      </c>
      <c r="C27">
        <f>IF(C$13&lt;=$B27-$A27,VLOOKUP(C$13,LTable1,2),0)</f>
        <v>38000</v>
      </c>
      <c r="D27">
        <f>IF(D$13&lt;=$B27-$A27,VLOOKUP(D$13,LTable1,2),0)</f>
        <v>50000</v>
      </c>
      <c r="E27">
        <f>IF(E$13&lt;=$B27-$A27,VLOOKUP(E$13,LTable1,2),0)</f>
        <v>0</v>
      </c>
      <c r="F27">
        <f>IF(F$13&lt;=$B27-$A27,VLOOKUP(F$13,LTable1,2),0)</f>
        <v>0</v>
      </c>
      <c r="G27">
        <f>IF(G$13&lt;=$B27-$A27,VLOOKUP(G$13,LTable1,2),0)</f>
        <v>0</v>
      </c>
      <c r="H27">
        <f t="shared" si="0"/>
        <v>250000</v>
      </c>
      <c r="I27">
        <f t="shared" si="1"/>
        <v>338000</v>
      </c>
      <c r="J27" s="5">
        <v>0</v>
      </c>
    </row>
    <row r="28" spans="1:10" ht="13.5" thickBot="1">
      <c r="A28">
        <v>5</v>
      </c>
      <c r="B28">
        <v>6</v>
      </c>
      <c r="C28">
        <f>IF(C$13&lt;=$B28-$A28,VLOOKUP(C$13,LTable1,2),0)</f>
        <v>38000</v>
      </c>
      <c r="D28">
        <f>IF(D$13&lt;=$B28-$A28,VLOOKUP(D$13,LTable1,2),0)</f>
        <v>0</v>
      </c>
      <c r="E28">
        <f>IF(E$13&lt;=$B28-$A28,VLOOKUP(E$13,LTable1,2),0)</f>
        <v>0</v>
      </c>
      <c r="F28">
        <f>IF(F$13&lt;=$B28-$A28,VLOOKUP(F$13,LTable1,2),0)</f>
        <v>0</v>
      </c>
      <c r="G28">
        <f>IF(G$13&lt;=$B28-$A28,VLOOKUP(G$13,LTable1,2),0)</f>
        <v>0</v>
      </c>
      <c r="H28">
        <f t="shared" si="0"/>
        <v>300000</v>
      </c>
      <c r="I28">
        <f t="shared" si="1"/>
        <v>338000</v>
      </c>
      <c r="J28" s="6">
        <v>0</v>
      </c>
    </row>
    <row r="29" ht="13.5" thickTop="1"/>
    <row r="30" ht="13.5" thickBot="1"/>
    <row r="31" spans="1:2" ht="14.25" thickBot="1" thickTop="1">
      <c r="A31" t="s">
        <v>11</v>
      </c>
      <c r="B31" s="14">
        <f>SUMPRODUCT(Flows,Costs)</f>
        <v>653000</v>
      </c>
    </row>
    <row r="32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2000-06-01T19:24:34Z</dcterms:created>
  <cp:category/>
  <cp:version/>
  <cp:contentType/>
  <cp:contentStatus/>
</cp:coreProperties>
</file>