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80" yWindow="0" windowWidth="18700" windowHeight="13420" tabRatio="304" activeTab="0"/>
  </bookViews>
  <sheets>
    <sheet name="Instructions" sheetId="1" r:id="rId1"/>
    <sheet name="Demo" sheetId="2" r:id="rId2"/>
    <sheet name="Season" sheetId="3" r:id="rId3"/>
    <sheet name="Comp1" sheetId="4" r:id="rId4"/>
    <sheet name="SIM1" sheetId="5" r:id="rId5"/>
    <sheet name="SIM2" sheetId="6" r:id="rId6"/>
    <sheet name="Portfolio" sheetId="7" r:id="rId7"/>
    <sheet name="Change" sheetId="8" r:id="rId8"/>
    <sheet name="functions1" sheetId="9" r:id="rId9"/>
    <sheet name="functions2" sheetId="10" r:id="rId10"/>
    <sheet name="functions3" sheetId="11" r:id="rId11"/>
    <sheet name="cisco" sheetId="12" r:id="rId12"/>
    <sheet name="ciscotable.csv" sheetId="13" r:id="rId13"/>
    <sheet name="Sheet3" sheetId="14" r:id="rId14"/>
  </sheets>
  <externalReferences>
    <externalReference r:id="rId17"/>
  </externalReferences>
  <definedNames>
    <definedName name="aaa">'cisco'!$J$4</definedName>
    <definedName name="cisco">'cisco'!$E$2</definedName>
    <definedName name="cisco_FirstRow">'cisco'!$E$30:$Q$30</definedName>
    <definedName name="cisco_ForeData">'cisco'!$E$5:$Q$154</definedName>
    <definedName name="cisco_LastRow">'cisco'!$E$154:$Q$154</definedName>
    <definedName name="cisco_MA_t2">'cisco'!$K$4</definedName>
    <definedName name="cisco_MA1">'cisco'!$H$4</definedName>
    <definedName name="cisco_MA2">'cisco'!$I$4</definedName>
    <definedName name="cisco_TopRow">'cisco'!$E$10:$Q$10</definedName>
    <definedName name="cisco_TopRowData">'cisco'!$G$10</definedName>
    <definedName name="cisco_TopRowExtRes">'cisco'!$J$10:$Q$10</definedName>
    <definedName name="cisco_TopRowForecast">'cisco'!$H$10:$I$10</definedName>
    <definedName name="Comp1">'Comp1'!$E$2</definedName>
    <definedName name="Comp1_FirstRow">'Comp1'!$E$20:$M$20</definedName>
    <definedName name="Comp1_ForeData">'Comp1'!$E$5:$M$39</definedName>
    <definedName name="Comp1_LastRow">'Comp1'!$E$39:$M$39</definedName>
    <definedName name="Comp1_MA_t1">'Comp1'!$H$4</definedName>
    <definedName name="Comp1_MA1">'Comp1'!$G$4</definedName>
    <definedName name="Comp1_Reg1">'Comp1'!$J$4</definedName>
    <definedName name="Comp1_RegT_t1">'Comp1'!$K$4</definedName>
    <definedName name="Comp1_TopRow">'Comp1'!$E$10:$M$10</definedName>
    <definedName name="Comp1_TopRowData">'Comp1'!$F$10</definedName>
    <definedName name="Comp1_TopRowForecast">'Comp1'!$G$10:$M$10</definedName>
    <definedName name="ENUM1">'cisco'!$T$10</definedName>
    <definedName name="ENUM1_Data">'cisco'!$U$14:$V$18</definedName>
    <definedName name="ENUM1_Dir">'cisco'!$W$11</definedName>
    <definedName name="ENUM1_Lower">'cisco'!$U$16:$V$16</definedName>
    <definedName name="ENUM1_Obj">'cisco'!$X$11</definedName>
    <definedName name="ENUM1_Step">'cisco'!$U$18:$V$18</definedName>
    <definedName name="ENUM1_Upper">'cisco'!$U$17:$V$17</definedName>
    <definedName name="ENUM1_Value">'cisco'!$U$15:$V$15</definedName>
    <definedName name="ENUM2">'cisco'!$AF$10</definedName>
    <definedName name="ENUM2_Data">'cisco'!$AG$14:$AH$18</definedName>
    <definedName name="ENUM2_Dir">'cisco'!$AI$11</definedName>
    <definedName name="ENUM2_Lower">'cisco'!$AG$16:$AH$16</definedName>
    <definedName name="ENUM2_Obj">'cisco'!$AJ$11</definedName>
    <definedName name="ENUM2_Step">'cisco'!$AG$18:$AH$18</definedName>
    <definedName name="ENUM2_Upper">'cisco'!$AG$17:$AH$17</definedName>
    <definedName name="ENUM2_Value">'cisco'!$AG$15:$AH$15</definedName>
    <definedName name="EXP">'functions1'!$B$32</definedName>
    <definedName name="EXP_EXP_t1">'functions1'!$E$34</definedName>
    <definedName name="EXP_EXP1">'functions1'!$D$34</definedName>
    <definedName name="EXP_FirstRow">'functions1'!$B$50:$F$50</definedName>
    <definedName name="EXP_ForeData">'functions1'!$B$35:$F$59</definedName>
    <definedName name="EXP_LastRow">'functions1'!$B$59:$F$59</definedName>
    <definedName name="EXP_T">'Demo'!$U$2</definedName>
    <definedName name="EXP_T_AlphaT1">'Demo'!$W$4</definedName>
    <definedName name="EXP_T_BetaT1">'Demo'!$X$4</definedName>
    <definedName name="EXP_T_ExpT_t1">'Demo'!$Y$4</definedName>
    <definedName name="EXP_T_FirstRow">'Demo'!$U$20:$Z$20</definedName>
    <definedName name="EXP_T_ForeData">'Demo'!$U$5:$Z$39</definedName>
    <definedName name="EXP_T_LastRow">'Demo'!$U$39:$Z$39</definedName>
    <definedName name="EXP_T_TopRow">'Demo'!$U$10:$Z$10</definedName>
    <definedName name="EXP_T_TopRowData">'Demo'!$V$10</definedName>
    <definedName name="EXP_T_TopRowForecast">'Demo'!$W$10:$Z$10</definedName>
    <definedName name="EXP_TopRow">'functions1'!$B$40:$F$40</definedName>
    <definedName name="EXP_TopRowData">'functions1'!$C$40</definedName>
    <definedName name="EXP_TopRowForecast">'functions1'!$D$40:$F$40</definedName>
    <definedName name="EXP1">'Demo'!$H$2</definedName>
    <definedName name="EXP1_EXP_t1">'Demo'!$K$4</definedName>
    <definedName name="EXP1_EXP1">'Demo'!$J$4</definedName>
    <definedName name="EXP1_FirstRow">'Demo'!$H$20:$L$20</definedName>
    <definedName name="EXP1_ForeData">'Demo'!$H$5:$L$39</definedName>
    <definedName name="EXP1_LastRow">'Demo'!$H$39:$L$39</definedName>
    <definedName name="EXP1_TopRow">'Demo'!$H$10:$L$10</definedName>
    <definedName name="EXP1_TopRowData">'Demo'!$I$10</definedName>
    <definedName name="EXP1_TopRowForecast">'Demo'!$J$10:$L$10</definedName>
    <definedName name="EXPT">'functions2'!$B$32</definedName>
    <definedName name="EXPT_AlphaT1">'functions2'!$D$34</definedName>
    <definedName name="EXPT_BetaT1">'functions2'!$E$34</definedName>
    <definedName name="EXPT_ExpT_t1">'functions2'!$F$34</definedName>
    <definedName name="EXPT_FirstRow">'functions2'!$B$50:$G$50</definedName>
    <definedName name="EXPT_ForeData">'functions2'!$B$35:$G$59</definedName>
    <definedName name="EXPT_LastRow">'functions2'!$B$59:$G$59</definedName>
    <definedName name="EXPT_TopRow">'functions2'!$B$40:$G$40</definedName>
    <definedName name="EXPT_TopRowData">'functions2'!$C$40</definedName>
    <definedName name="EXPT_TopRowForecast">'functions2'!$D$40:$G$40</definedName>
    <definedName name="MA">'functions1'!$B$2</definedName>
    <definedName name="MA_FirstRow">'functions1'!$B$20:$F$20</definedName>
    <definedName name="MA_ForeData">'functions1'!$B$5:$F$29</definedName>
    <definedName name="MA_LastRow">'functions1'!$B$29:$F$29</definedName>
    <definedName name="MA_MA_t1">'functions1'!$E$4</definedName>
    <definedName name="MA_MA1">'functions1'!$D$4</definedName>
    <definedName name="MA_TopRow">'functions1'!$B$10:$F$10</definedName>
    <definedName name="MA_TopRowData">'functions1'!$C$10</definedName>
    <definedName name="MA_TopRowForecast">'functions1'!$D$10:$F$10</definedName>
    <definedName name="MA1">'Demo'!$B$2</definedName>
    <definedName name="MA1_FirstRow">'Demo'!$B$20:$F$20</definedName>
    <definedName name="MA1_ForeData">'Demo'!$B$5:$F$39</definedName>
    <definedName name="MA1_LastRow">'Demo'!$B$39:$F$39</definedName>
    <definedName name="MA1_MA_t1">'Demo'!$E$4</definedName>
    <definedName name="MA1_MA1">'Demo'!$D$4</definedName>
    <definedName name="MA1_TopRow">'Demo'!$B$10:$F$10</definedName>
    <definedName name="MA1_TopRowData">'Demo'!$C$10</definedName>
    <definedName name="MA1_TopRowForecast">'Demo'!$D$10:$F$10</definedName>
    <definedName name="MA2">'Demo'!$AB$2</definedName>
    <definedName name="MA2_FirstRow">'Demo'!$AB$20:$AJ$20</definedName>
    <definedName name="MA2_ForeData">'Demo'!$AB$5:$AJ$39</definedName>
    <definedName name="MA2_LastRow">'Demo'!$AB$39:$AJ$39</definedName>
    <definedName name="MA2_MA_t1">'Demo'!$AF$4</definedName>
    <definedName name="MA2_MA_t2">'Demo'!$AI$4</definedName>
    <definedName name="MA2_MA1">'Demo'!$AE$4</definedName>
    <definedName name="MA2_MA2">'Demo'!$AH$4</definedName>
    <definedName name="MA2_TopRow">'Demo'!$AB$10:$AJ$10</definedName>
    <definedName name="MA2_TopRowData">'Demo'!$AC$10:$AD$10</definedName>
    <definedName name="MA2_TopRowForecast">'Demo'!$AE$10:$AJ$10</definedName>
    <definedName name="MA3">'Change'!$A$1</definedName>
    <definedName name="MA3_FirstRow">'Change'!$A$19:$G$19</definedName>
    <definedName name="MA3_ForeData">'Change'!$A$4:$G$43</definedName>
    <definedName name="MA3_LastRow">'Change'!$A$43:$G$43</definedName>
    <definedName name="MA3_MA_t1">'Change'!$E$3</definedName>
    <definedName name="MA3_MA1">'Change'!$D$3</definedName>
    <definedName name="MA3_TopRow">'Change'!$A$9:$G$9</definedName>
    <definedName name="MA3_TopRowData">'Change'!$C$9</definedName>
    <definedName name="MA3_TopRowForecast">'Change'!$D$9:$F$9</definedName>
    <definedName name="PORT1">'Portfolio'!$A$1</definedName>
    <definedName name="PORT1_FirstRow">'Portfolio'!$A$19:$N$19</definedName>
    <definedName name="PORT1_ForeData">'Portfolio'!$A$4:$N$28</definedName>
    <definedName name="PORT1_LastRow">'Portfolio'!$A$28:$N$28</definedName>
    <definedName name="PORT1_MA_t1">'Portfolio'!$E$3</definedName>
    <definedName name="PORT1_MA_t2">'Portfolio'!$H$3</definedName>
    <definedName name="PORT1_MA1">'Portfolio'!$D$3</definedName>
    <definedName name="PORT1_MA2">'Portfolio'!$G$3</definedName>
    <definedName name="PORT1_t">'Portfolio'!$C$3</definedName>
    <definedName name="PORT1_TopRow">'Portfolio'!$A$9:$N$9</definedName>
    <definedName name="PORT1_TopRowData">'Portfolio'!$B$9:$C$9</definedName>
    <definedName name="PORT1_TopRowExtRes">'Portfolio'!$L$9:$N$9</definedName>
    <definedName name="PORT1_TopRowForecast">'Portfolio'!$D$9:$I$9</definedName>
    <definedName name="PORT1_TopRowUnit">'Portfolio'!$J$9:$K$9</definedName>
    <definedName name="REG">'functions2'!$B$2</definedName>
    <definedName name="REG_FirstRow">'functions2'!$B$20:$G$20</definedName>
    <definedName name="REG_ForeData">'functions2'!$B$5:$G$29</definedName>
    <definedName name="REG_LastRow">'functions2'!$B$29:$G$29</definedName>
    <definedName name="REG_REG_t1">'functions2'!$E$4</definedName>
    <definedName name="REG_REG1">'functions2'!$D$4</definedName>
    <definedName name="REG_TopRow">'functions2'!$B$10:$G$10</definedName>
    <definedName name="REG_TopRowData">'functions2'!$C$10</definedName>
    <definedName name="REG_TopRowForecast">'functions2'!$D$10:$G$10</definedName>
    <definedName name="REG1">'Demo'!$N$2</definedName>
    <definedName name="REG1_FirstRow">'Demo'!$N$20:$S$20</definedName>
    <definedName name="REG1_ForeData">'Demo'!$N$5:$S$39</definedName>
    <definedName name="REG1_LastRow">'Demo'!$N$39:$S$39</definedName>
    <definedName name="REG1_REG_t1">'Demo'!$Q$4</definedName>
    <definedName name="REG1_REG1">'Demo'!$P$4</definedName>
    <definedName name="REG1_TopRow">'Demo'!$N$10:$S$10</definedName>
    <definedName name="REG1_TopRowData">'Demo'!$O$10</definedName>
    <definedName name="REG1_TopRowForecast">'Demo'!$P$10:$S$10</definedName>
    <definedName name="SEAS1">'Season'!$D$3</definedName>
    <definedName name="SEAS1_Cycle">'Season'!$F$5</definedName>
    <definedName name="SEAS1_EXP_t1">'Season'!$I$5</definedName>
    <definedName name="SEAS1_EXP1">'Season'!$H$5</definedName>
    <definedName name="SEAS1_FirstRow">'Season'!$D$18:$L$18</definedName>
    <definedName name="SEAS1_ForeData">'Season'!$D$6:$L$45</definedName>
    <definedName name="SEAS1_LastRow">'Season'!$D$45:$L$45</definedName>
    <definedName name="SEAS1_TopRow">'Season'!$D$11:$L$11</definedName>
    <definedName name="SEAS1_TopRowData">'Season'!$G$11</definedName>
    <definedName name="SEAS1_TopRowExtraData">'Season'!$E$11:$F$11</definedName>
    <definedName name="SEAS1_TopRowExtRes">'Season'!$K$11:$L$11</definedName>
    <definedName name="SEAS1_TopRowForecast">'Season'!$H$11:$J$11</definedName>
    <definedName name="SEAS2">'Season'!$N$3</definedName>
    <definedName name="SEAS2_AlphaT1">'Season'!$R$5</definedName>
    <definedName name="SEAS2_BetaT1">'Season'!$S$5</definedName>
    <definedName name="SEAS2_Cycle">'Season'!$P$5</definedName>
    <definedName name="SEAS2_ExpT_t1">'Season'!$T$5</definedName>
    <definedName name="SEAS2_FirstRow">'Season'!$N$18:$W$18</definedName>
    <definedName name="SEAS2_ForeData">'Season'!$N$6:$W$45</definedName>
    <definedName name="SEAS2_LastRow">'Season'!$N$45:$W$45</definedName>
    <definedName name="SEAS2_TopRow">'Season'!$N$11:$W$11</definedName>
    <definedName name="SEAS2_TopRowData">'Season'!$Q$11</definedName>
    <definedName name="SEAS2_TopRowExtraData">'Season'!$O$11:$P$11</definedName>
    <definedName name="SEAS2_TopRowExtRes">'Season'!$V$11:$W$11</definedName>
    <definedName name="SEAS2_TopRowForecast">'Season'!$R$11:$U$11</definedName>
    <definedName name="SIM1">'SIM1'!$E$2</definedName>
    <definedName name="SIM1_AlphaT1">'SIM1'!$Q$4</definedName>
    <definedName name="SIM1_BetaT1">'SIM1'!$R$4</definedName>
    <definedName name="SIM1_ErrSD">'SIM1'!$B$6</definedName>
    <definedName name="SIM1_Exp_t1">'SIM1'!$N$4</definedName>
    <definedName name="SIM1_Exp1">'SIM1'!$M$4</definedName>
    <definedName name="SIM1_ExpT_t1">'SIM1'!$S$4</definedName>
    <definedName name="SIM1_FirstRow">'SIM1'!$E$21:$U$21</definedName>
    <definedName name="SIM1_ForeData">'SIM1'!$E$5:$U$40</definedName>
    <definedName name="SIM1_InitBase">'SIM1'!$B$5</definedName>
    <definedName name="SIM1_InitTrend">'SIM1'!$B$7</definedName>
    <definedName name="SIM1_LastRow">'SIM1'!$E$40:$U$40</definedName>
    <definedName name="SIM1_Seeds">'SIM1'!$F$9</definedName>
    <definedName name="SIM1_SimParam">'SIM1'!$B$4:$B$7</definedName>
    <definedName name="SIM1_TopRow">'SIM1'!$E$11:$U$11</definedName>
    <definedName name="SIM1_TopRowData">'SIM1'!$L$11</definedName>
    <definedName name="SIM1_TopRowExtraData">'SIM1'!$F$11:$K$11</definedName>
    <definedName name="SIM1_TopRowForecast">'SIM1'!$M$11:$U$11</definedName>
    <definedName name="SIM2">'SIM2'!$E$2</definedName>
    <definedName name="SIM2_AlphaT1">'SIM2'!$U$4</definedName>
    <definedName name="SIM2_BetaT1">'SIM2'!$V$4</definedName>
    <definedName name="SIM2_ErrSD">'SIM2'!$B$6</definedName>
    <definedName name="SIM2_Exp_t1">'SIM2'!$R$4</definedName>
    <definedName name="SIM2_Exp1">'SIM2'!$Q$4</definedName>
    <definedName name="SIM2_ExpT_t1">'SIM2'!$W$4</definedName>
    <definedName name="SIM2_FirstRow">'SIM2'!$E$21:$Y$21</definedName>
    <definedName name="SIM2_ForeData">'SIM2'!$E$5:$Y$40</definedName>
    <definedName name="SIM2_InitBase">'SIM2'!$B$5</definedName>
    <definedName name="SIM2_InitTrend">'SIM2'!$B$7</definedName>
    <definedName name="SIM2_LastRow">'SIM2'!$E$40:$Y$40</definedName>
    <definedName name="SIM2_Seeds">'SIM2'!$F$9:$J$9</definedName>
    <definedName name="SIM2_SimParam">'SIM2'!$B$4:$B$7</definedName>
    <definedName name="SIM2_StepParam">'SIM2'!$B$8:$B$11</definedName>
    <definedName name="SIM2_TopRow">'SIM2'!$E$11:$Y$11</definedName>
    <definedName name="SIM2_TopRowData">'SIM2'!$P$11</definedName>
    <definedName name="SIM2_TopRowExtraData">'SIM2'!$F$11:$O$11</definedName>
    <definedName name="SIM2_TopRowForecast">'SIM2'!$Q$11:$Y$11</definedName>
    <definedName name="SIM2_TrendParam">'SIM2'!$B$12:$B$15</definedName>
  </definedNames>
  <calcPr fullCalcOnLoad="1"/>
</workbook>
</file>

<file path=xl/sharedStrings.xml><?xml version="1.0" encoding="utf-8"?>
<sst xmlns="http://schemas.openxmlformats.org/spreadsheetml/2006/main" count="1577" uniqueCount="153">
  <si>
    <t>Trend</t>
  </si>
  <si>
    <t>Cum. Trend</t>
  </si>
  <si>
    <t>Model</t>
  </si>
  <si>
    <t>Noise RN</t>
  </si>
  <si>
    <t>Noise</t>
  </si>
  <si>
    <t>Series</t>
  </si>
  <si>
    <t>Simulate</t>
  </si>
  <si>
    <t>SIM2</t>
  </si>
  <si>
    <t>PORT1</t>
  </si>
  <si>
    <t>Invest. 1</t>
  </si>
  <si>
    <t>Invest. 2</t>
  </si>
  <si>
    <t>Porfolio Value</t>
  </si>
  <si>
    <t>MA3</t>
  </si>
  <si>
    <t>Cum. Err.</t>
  </si>
  <si>
    <t>FORECAST ADD-IN</t>
  </si>
  <si>
    <t>This worksheet contains demonstrations of the Forecast add-in.</t>
  </si>
  <si>
    <t>You must install the add-in so that the user-defined functions will work.</t>
  </si>
  <si>
    <t>Once the add-in is installed, choose the Relink command from the Forecast menu.</t>
  </si>
  <si>
    <t>This command links the functions to the add-in in your computer.</t>
  </si>
  <si>
    <t xml:space="preserve">An alternative is to use the Link command in the Excel Edit menu. </t>
  </si>
  <si>
    <t>If you have trouble, contact the author.</t>
  </si>
  <si>
    <t>Select the About Add-in command to find the link to instructions and the author address.</t>
  </si>
  <si>
    <t>Paul A. Jensen</t>
  </si>
  <si>
    <t>Austin, Texas</t>
  </si>
  <si>
    <t>MA_MA1</t>
  </si>
  <si>
    <t>MA</t>
  </si>
  <si>
    <t>MA_MA_t1</t>
  </si>
  <si>
    <t>EXP_EXP1</t>
  </si>
  <si>
    <t>EXP</t>
  </si>
  <si>
    <t>EXP_EXP_t1</t>
  </si>
  <si>
    <t>REG_REG1</t>
  </si>
  <si>
    <t>REG</t>
  </si>
  <si>
    <t>REG_REG_t1</t>
  </si>
  <si>
    <t>EXPT_AlphaT1</t>
  </si>
  <si>
    <t>EXPT</t>
  </si>
  <si>
    <t>EXPT_BetaT1</t>
  </si>
  <si>
    <t>EXPT_Exp_t1</t>
  </si>
  <si>
    <t>FF_ERR(C51,F51)</t>
  </si>
  <si>
    <t>Simulation Functions</t>
  </si>
  <si>
    <t>Seed</t>
  </si>
  <si>
    <t>Rand. Number 1</t>
  </si>
  <si>
    <t>FF_RAND(-B3)=</t>
  </si>
  <si>
    <t>Rand. Number 2</t>
  </si>
  <si>
    <t>Rand. Number 3</t>
  </si>
  <si>
    <t>FF_SIMERR(B4,B8:B11)=</t>
  </si>
  <si>
    <t>Enumerate</t>
  </si>
  <si>
    <t>Obj. Dir.</t>
  </si>
  <si>
    <t>Obj. Value</t>
  </si>
  <si>
    <t>Problem Name</t>
  </si>
  <si>
    <t>ENUM1</t>
  </si>
  <si>
    <t>Type</t>
  </si>
  <si>
    <t>Exhaustive</t>
  </si>
  <si>
    <t>Variables</t>
  </si>
  <si>
    <t>x1</t>
  </si>
  <si>
    <t>x2</t>
  </si>
  <si>
    <t>Value</t>
  </si>
  <si>
    <t>Lower Limit</t>
  </si>
  <si>
    <t>Upper Limit</t>
  </si>
  <si>
    <t>Run Results</t>
  </si>
  <si>
    <t>Run</t>
  </si>
  <si>
    <t>ENUM2</t>
  </si>
  <si>
    <t>Fibonacci</t>
  </si>
  <si>
    <t>Max</t>
  </si>
  <si>
    <t>Objective</t>
  </si>
  <si>
    <t>Best Obj.:</t>
  </si>
  <si>
    <t>Search time:</t>
  </si>
  <si>
    <t>Runs:</t>
  </si>
  <si>
    <t>Capital</t>
  </si>
  <si>
    <t>Cisco</t>
  </si>
  <si>
    <t>Transaction</t>
  </si>
  <si>
    <t>Close</t>
  </si>
  <si>
    <t>MA2/MA1</t>
  </si>
  <si>
    <t>Own</t>
  </si>
  <si>
    <t>Action</t>
  </si>
  <si>
    <t>Shares</t>
  </si>
  <si>
    <t>Chg.</t>
  </si>
  <si>
    <t>Inv. Value</t>
  </si>
  <si>
    <t>Wealth</t>
  </si>
  <si>
    <t>Adj. Close*</t>
  </si>
  <si>
    <t>FF_SIMCHANGE(B5,B6,B12:B15)=</t>
  </si>
  <si>
    <t>Forecast</t>
  </si>
  <si>
    <t>Name</t>
  </si>
  <si>
    <t>MA1</t>
  </si>
  <si>
    <t>Column Names</t>
  </si>
  <si>
    <t>Mean</t>
  </si>
  <si>
    <t>Standard Deviation</t>
  </si>
  <si>
    <t>MAD</t>
  </si>
  <si>
    <t>Periods</t>
  </si>
  <si>
    <t>Col. 1</t>
  </si>
  <si>
    <t>***</t>
  </si>
  <si>
    <t>Data</t>
  </si>
  <si>
    <t>Moving Average</t>
  </si>
  <si>
    <t>n</t>
  </si>
  <si>
    <t>t</t>
  </si>
  <si>
    <t>Exponential Smoothing</t>
  </si>
  <si>
    <t>EXP1</t>
  </si>
  <si>
    <t>Alpha</t>
  </si>
  <si>
    <t>Exp. Smoothing</t>
  </si>
  <si>
    <t>Linear Regression</t>
  </si>
  <si>
    <t>REG1</t>
  </si>
  <si>
    <t>Regression</t>
  </si>
  <si>
    <t>Reg. a</t>
  </si>
  <si>
    <t>Reg. b</t>
  </si>
  <si>
    <t>EXP_T</t>
  </si>
  <si>
    <t>Exp. Smoothing/Trend</t>
  </si>
  <si>
    <t>Exponential Smoothing with Trend</t>
  </si>
  <si>
    <t>Beta</t>
  </si>
  <si>
    <t>Exp. a</t>
  </si>
  <si>
    <t>Exp. b</t>
  </si>
  <si>
    <t>MA2</t>
  </si>
  <si>
    <t>Data 1</t>
  </si>
  <si>
    <t>Data 2</t>
  </si>
  <si>
    <t>Day</t>
  </si>
  <si>
    <t>Date</t>
  </si>
  <si>
    <t>Visits</t>
  </si>
  <si>
    <t>Friday</t>
  </si>
  <si>
    <t>Week 1</t>
  </si>
  <si>
    <t>Week 2</t>
  </si>
  <si>
    <t>Week 3</t>
  </si>
  <si>
    <t>Saturday</t>
  </si>
  <si>
    <t>Sunday</t>
  </si>
  <si>
    <t>Monday</t>
  </si>
  <si>
    <t>Tuesday</t>
  </si>
  <si>
    <t>Wednesday</t>
  </si>
  <si>
    <t>Thursday</t>
  </si>
  <si>
    <t>Total</t>
  </si>
  <si>
    <t>Factors</t>
  </si>
  <si>
    <t>Average</t>
  </si>
  <si>
    <t>SEAS1</t>
  </si>
  <si>
    <t>Cycle</t>
  </si>
  <si>
    <t>Factor</t>
  </si>
  <si>
    <t>Adjusted</t>
  </si>
  <si>
    <t>SEAS2</t>
  </si>
  <si>
    <t>Forecast Model</t>
  </si>
  <si>
    <t>Comp1</t>
  </si>
  <si>
    <t>Compare</t>
  </si>
  <si>
    <t>Simulate Model:</t>
  </si>
  <si>
    <t>Yes</t>
  </si>
  <si>
    <t>Initial Base:</t>
  </si>
  <si>
    <t>Error SD.:</t>
  </si>
  <si>
    <t>Base Trend:</t>
  </si>
  <si>
    <t>Sim. Step Change</t>
  </si>
  <si>
    <t>Change Prob.:</t>
  </si>
  <si>
    <t>Change Mean:</t>
  </si>
  <si>
    <t>Change SD.:</t>
  </si>
  <si>
    <t>Sim. Trend Change</t>
  </si>
  <si>
    <t>SIM1</t>
  </si>
  <si>
    <t>Seeds</t>
  </si>
  <si>
    <t>C_Step RN</t>
  </si>
  <si>
    <t>Step RN</t>
  </si>
  <si>
    <t>Base</t>
  </si>
  <si>
    <t>C_Trend RN</t>
  </si>
  <si>
    <t>Trend RN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</si>
</sst>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9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b/>
      <sz val="10"/>
      <color indexed="18"/>
      <name val="Verdana"/>
      <family val="0"/>
    </font>
    <font>
      <sz val="10"/>
      <color indexed="18"/>
      <name val="Verdana"/>
      <family val="0"/>
    </font>
    <font>
      <sz val="8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b/>
      <sz val="12"/>
      <name val="Verdana"/>
      <family val="0"/>
    </font>
    <font>
      <sz val="12"/>
      <name val="Verdana"/>
      <family val="0"/>
    </font>
    <font>
      <sz val="9"/>
      <name val="Geneva"/>
      <family val="0"/>
    </font>
    <font>
      <u val="single"/>
      <sz val="9"/>
      <color indexed="36"/>
      <name val="Geneva"/>
      <family val="0"/>
    </font>
    <font>
      <u val="single"/>
      <sz val="9"/>
      <color indexed="12"/>
      <name val="Geneva"/>
      <family val="0"/>
    </font>
    <font>
      <b/>
      <sz val="11"/>
      <name val="Geneva"/>
      <family val="0"/>
    </font>
    <font>
      <b/>
      <sz val="9"/>
      <color indexed="18"/>
      <name val="Geneva"/>
      <family val="0"/>
    </font>
    <font>
      <sz val="9"/>
      <color indexed="18"/>
      <name val="Geneva"/>
      <family val="0"/>
    </font>
    <font>
      <sz val="8"/>
      <name val="Geneva"/>
      <family val="0"/>
    </font>
    <font>
      <b/>
      <sz val="9"/>
      <name val="Geneva"/>
      <family val="0"/>
    </font>
  </fonts>
  <fills count="8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</border>
    <border>
      <left style="thin"/>
      <right style="thick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 style="thin"/>
      <top style="thin"/>
      <bottom style="thin"/>
    </border>
    <border>
      <left style="thin">
        <color indexed="61"/>
      </left>
      <right>
        <color indexed="63"/>
      </right>
      <top style="thin">
        <color indexed="61"/>
      </top>
      <bottom style="thin">
        <color indexed="61"/>
      </bottom>
    </border>
    <border>
      <left style="thick"/>
      <right style="thick"/>
      <top style="thick"/>
      <bottom style="thin">
        <color indexed="61"/>
      </bottom>
    </border>
    <border>
      <left style="thick"/>
      <right style="thick"/>
      <top style="thin">
        <color indexed="61"/>
      </top>
      <bottom style="thin">
        <color indexed="61"/>
      </bottom>
    </border>
    <border>
      <left style="thick"/>
      <right style="thick"/>
      <top style="thin">
        <color indexed="61"/>
      </top>
      <bottom style="thick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5"/>
      </left>
      <right style="thin">
        <color indexed="25"/>
      </right>
      <top style="thin">
        <color indexed="25"/>
      </top>
      <bottom style="thin">
        <color indexed="25"/>
      </bottom>
    </border>
    <border>
      <left style="thick"/>
      <right style="thick"/>
      <top style="thin"/>
      <bottom style="thin"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9" fontId="0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0" fontId="4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wrapText="1"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2" borderId="1" xfId="0" applyFont="1" applyFill="1" applyBorder="1" applyAlignment="1">
      <alignment/>
    </xf>
    <xf numFmtId="0" fontId="0" fillId="3" borderId="1" xfId="0" applyFont="1" applyFill="1" applyBorder="1" applyAlignment="1">
      <alignment/>
    </xf>
    <xf numFmtId="0" fontId="0" fillId="4" borderId="1" xfId="0" applyNumberFormat="1" applyFill="1" applyBorder="1" applyAlignment="1">
      <alignment/>
    </xf>
    <xf numFmtId="0" fontId="0" fillId="0" borderId="2" xfId="0" applyNumberFormat="1" applyFill="1" applyBorder="1" applyAlignment="1">
      <alignment/>
    </xf>
    <xf numFmtId="0" fontId="0" fillId="4" borderId="2" xfId="0" applyFill="1" applyBorder="1" applyAlignment="1">
      <alignment/>
    </xf>
    <xf numFmtId="0" fontId="0" fillId="4" borderId="2" xfId="0" applyNumberFormat="1" applyFill="1" applyBorder="1" applyAlignment="1">
      <alignment/>
    </xf>
    <xf numFmtId="0" fontId="0" fillId="0" borderId="1" xfId="0" applyBorder="1" applyAlignment="1">
      <alignment horizontal="center"/>
    </xf>
    <xf numFmtId="0" fontId="0" fillId="3" borderId="3" xfId="0" applyFont="1" applyFill="1" applyBorder="1" applyAlignment="1">
      <alignment/>
    </xf>
    <xf numFmtId="0" fontId="0" fillId="3" borderId="4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0" fillId="3" borderId="5" xfId="0" applyFont="1" applyFill="1" applyBorder="1" applyAlignment="1">
      <alignment/>
    </xf>
    <xf numFmtId="0" fontId="0" fillId="2" borderId="5" xfId="0" applyFont="1" applyFill="1" applyBorder="1" applyAlignment="1">
      <alignment/>
    </xf>
    <xf numFmtId="0" fontId="0" fillId="4" borderId="6" xfId="0" applyFill="1" applyBorder="1" applyAlignment="1">
      <alignment/>
    </xf>
    <xf numFmtId="0" fontId="0" fillId="4" borderId="6" xfId="0" applyNumberFormat="1" applyFill="1" applyBorder="1" applyAlignment="1">
      <alignment/>
    </xf>
    <xf numFmtId="0" fontId="0" fillId="0" borderId="6" xfId="0" applyNumberFormat="1" applyFill="1" applyBorder="1" applyAlignment="1">
      <alignment/>
    </xf>
    <xf numFmtId="0" fontId="0" fillId="5" borderId="1" xfId="0" applyNumberFormat="1" applyFill="1" applyBorder="1" applyAlignment="1">
      <alignment/>
    </xf>
    <xf numFmtId="0" fontId="0" fillId="3" borderId="3" xfId="0" applyNumberFormat="1" applyFont="1" applyFill="1" applyBorder="1" applyAlignment="1">
      <alignment/>
    </xf>
    <xf numFmtId="2" fontId="0" fillId="4" borderId="6" xfId="0" applyNumberFormat="1" applyFill="1" applyBorder="1" applyAlignment="1">
      <alignment/>
    </xf>
    <xf numFmtId="2" fontId="0" fillId="0" borderId="6" xfId="0" applyNumberFormat="1" applyFill="1" applyBorder="1" applyAlignment="1">
      <alignment/>
    </xf>
    <xf numFmtId="2" fontId="0" fillId="0" borderId="2" xfId="0" applyNumberFormat="1" applyFill="1" applyBorder="1" applyAlignment="1">
      <alignment/>
    </xf>
    <xf numFmtId="2" fontId="0" fillId="3" borderId="4" xfId="0" applyNumberFormat="1" applyFont="1" applyFill="1" applyBorder="1" applyAlignment="1">
      <alignment/>
    </xf>
    <xf numFmtId="2" fontId="0" fillId="3" borderId="5" xfId="0" applyNumberFormat="1" applyFont="1" applyFill="1" applyBorder="1" applyAlignment="1">
      <alignment/>
    </xf>
    <xf numFmtId="2" fontId="0" fillId="3" borderId="1" xfId="0" applyNumberFormat="1" applyFont="1" applyFill="1" applyBorder="1" applyAlignment="1">
      <alignment/>
    </xf>
    <xf numFmtId="2" fontId="0" fillId="3" borderId="3" xfId="0" applyNumberFormat="1" applyFont="1" applyFill="1" applyBorder="1" applyAlignment="1">
      <alignment/>
    </xf>
    <xf numFmtId="2" fontId="0" fillId="2" borderId="4" xfId="0" applyNumberFormat="1" applyFont="1" applyFill="1" applyBorder="1" applyAlignment="1">
      <alignment/>
    </xf>
    <xf numFmtId="2" fontId="0" fillId="2" borderId="5" xfId="0" applyNumberFormat="1" applyFont="1" applyFill="1" applyBorder="1" applyAlignment="1">
      <alignment/>
    </xf>
    <xf numFmtId="2" fontId="0" fillId="2" borderId="1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2" fontId="0" fillId="4" borderId="5" xfId="0" applyNumberFormat="1" applyFill="1" applyBorder="1" applyAlignment="1">
      <alignment/>
    </xf>
    <xf numFmtId="2" fontId="0" fillId="4" borderId="1" xfId="0" applyNumberFormat="1" applyFill="1" applyBorder="1" applyAlignment="1">
      <alignment/>
    </xf>
    <xf numFmtId="2" fontId="0" fillId="4" borderId="3" xfId="0" applyNumberFormat="1" applyFill="1" applyBorder="1" applyAlignment="1">
      <alignment/>
    </xf>
    <xf numFmtId="2" fontId="0" fillId="3" borderId="5" xfId="0" applyNumberFormat="1" applyFill="1" applyBorder="1" applyAlignment="1">
      <alignment/>
    </xf>
    <xf numFmtId="2" fontId="0" fillId="5" borderId="1" xfId="0" applyNumberFormat="1" applyFill="1" applyBorder="1" applyAlignment="1">
      <alignment/>
    </xf>
    <xf numFmtId="2" fontId="0" fillId="3" borderId="3" xfId="0" applyNumberFormat="1" applyFill="1" applyBorder="1" applyAlignment="1">
      <alignment/>
    </xf>
    <xf numFmtId="2" fontId="0" fillId="3" borderId="1" xfId="0" applyNumberFormat="1" applyFill="1" applyBorder="1" applyAlignment="1">
      <alignment/>
    </xf>
    <xf numFmtId="0" fontId="0" fillId="3" borderId="1" xfId="0" applyNumberFormat="1" applyFill="1" applyBorder="1" applyAlignment="1">
      <alignment/>
    </xf>
    <xf numFmtId="2" fontId="0" fillId="4" borderId="2" xfId="0" applyNumberFormat="1" applyFill="1" applyBorder="1" applyAlignment="1">
      <alignment/>
    </xf>
    <xf numFmtId="15" fontId="0" fillId="0" borderId="0" xfId="0" applyNumberFormat="1" applyAlignment="1">
      <alignment horizontal="center"/>
    </xf>
    <xf numFmtId="2" fontId="0" fillId="0" borderId="1" xfId="0" applyNumberFormat="1" applyBorder="1" applyAlignment="1">
      <alignment/>
    </xf>
    <xf numFmtId="0" fontId="0" fillId="3" borderId="1" xfId="0" applyFill="1" applyBorder="1" applyAlignment="1">
      <alignment horizontal="center"/>
    </xf>
    <xf numFmtId="0" fontId="0" fillId="4" borderId="4" xfId="0" applyNumberFormat="1" applyFill="1" applyBorder="1" applyAlignment="1">
      <alignment/>
    </xf>
    <xf numFmtId="0" fontId="0" fillId="3" borderId="1" xfId="0" applyNumberFormat="1" applyFont="1" applyFill="1" applyBorder="1" applyAlignment="1">
      <alignment/>
    </xf>
    <xf numFmtId="2" fontId="0" fillId="4" borderId="7" xfId="0" applyNumberFormat="1" applyFill="1" applyBorder="1" applyAlignment="1">
      <alignment/>
    </xf>
    <xf numFmtId="2" fontId="0" fillId="4" borderId="8" xfId="0" applyNumberFormat="1" applyFill="1" applyBorder="1" applyAlignment="1">
      <alignment/>
    </xf>
    <xf numFmtId="2" fontId="0" fillId="4" borderId="9" xfId="0" applyNumberFormat="1" applyFill="1" applyBorder="1" applyAlignment="1">
      <alignment/>
    </xf>
    <xf numFmtId="2" fontId="0" fillId="3" borderId="10" xfId="0" applyNumberFormat="1" applyFill="1" applyBorder="1" applyAlignment="1">
      <alignment/>
    </xf>
    <xf numFmtId="2" fontId="0" fillId="4" borderId="11" xfId="0" applyNumberFormat="1" applyFill="1" applyBorder="1" applyAlignment="1">
      <alignment/>
    </xf>
    <xf numFmtId="2" fontId="0" fillId="4" borderId="12" xfId="0" applyNumberFormat="1" applyFill="1" applyBorder="1" applyAlignment="1">
      <alignment/>
    </xf>
    <xf numFmtId="2" fontId="0" fillId="3" borderId="4" xfId="0" applyNumberFormat="1" applyFill="1" applyBorder="1" applyAlignment="1">
      <alignment/>
    </xf>
    <xf numFmtId="2" fontId="0" fillId="5" borderId="12" xfId="0" applyNumberFormat="1" applyFill="1" applyBorder="1" applyAlignment="1">
      <alignment/>
    </xf>
    <xf numFmtId="2" fontId="0" fillId="3" borderId="12" xfId="0" applyNumberFormat="1" applyFont="1" applyFill="1" applyBorder="1" applyAlignment="1">
      <alignment/>
    </xf>
    <xf numFmtId="2" fontId="0" fillId="2" borderId="12" xfId="0" applyNumberFormat="1" applyFont="1" applyFill="1" applyBorder="1" applyAlignment="1">
      <alignment/>
    </xf>
    <xf numFmtId="0" fontId="9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2" xfId="0" applyBorder="1" applyAlignment="1">
      <alignment horizontal="center"/>
    </xf>
    <xf numFmtId="0" fontId="0" fillId="5" borderId="4" xfId="0" applyNumberFormat="1" applyFill="1" applyBorder="1" applyAlignment="1">
      <alignment/>
    </xf>
    <xf numFmtId="2" fontId="0" fillId="4" borderId="4" xfId="0" applyNumberFormat="1" applyFill="1" applyBorder="1" applyAlignment="1">
      <alignment/>
    </xf>
    <xf numFmtId="2" fontId="0" fillId="5" borderId="4" xfId="0" applyNumberFormat="1" applyFill="1" applyBorder="1" applyAlignment="1">
      <alignment/>
    </xf>
    <xf numFmtId="2" fontId="0" fillId="3" borderId="12" xfId="0" applyNumberFormat="1" applyFill="1" applyBorder="1" applyAlignment="1">
      <alignment/>
    </xf>
    <xf numFmtId="2" fontId="0" fillId="2" borderId="3" xfId="0" applyNumberFormat="1" applyFont="1" applyFill="1" applyBorder="1" applyAlignment="1">
      <alignment/>
    </xf>
    <xf numFmtId="0" fontId="0" fillId="0" borderId="2" xfId="0" applyBorder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15" fontId="10" fillId="0" borderId="0" xfId="0" applyNumberFormat="1" applyFont="1" applyAlignment="1">
      <alignment/>
    </xf>
    <xf numFmtId="0" fontId="0" fillId="0" borderId="0" xfId="0" applyFont="1" applyFill="1" applyBorder="1" applyAlignment="1">
      <alignment/>
    </xf>
    <xf numFmtId="0" fontId="0" fillId="4" borderId="5" xfId="0" applyFill="1" applyBorder="1" applyAlignment="1">
      <alignment/>
    </xf>
    <xf numFmtId="0" fontId="0" fillId="4" borderId="1" xfId="0" applyFill="1" applyBorder="1" applyAlignment="1">
      <alignment/>
    </xf>
    <xf numFmtId="0" fontId="0" fillId="4" borderId="3" xfId="0" applyFill="1" applyBorder="1" applyAlignment="1">
      <alignment/>
    </xf>
    <xf numFmtId="0" fontId="0" fillId="4" borderId="5" xfId="0" applyNumberFormat="1" applyFill="1" applyBorder="1" applyAlignment="1">
      <alignment/>
    </xf>
    <xf numFmtId="0" fontId="0" fillId="4" borderId="3" xfId="0" applyNumberFormat="1" applyFill="1" applyBorder="1" applyAlignment="1">
      <alignment/>
    </xf>
    <xf numFmtId="0" fontId="0" fillId="3" borderId="5" xfId="0" applyNumberFormat="1" applyFill="1" applyBorder="1" applyAlignment="1">
      <alignment/>
    </xf>
    <xf numFmtId="0" fontId="0" fillId="3" borderId="3" xfId="0" applyNumberFormat="1" applyFill="1" applyBorder="1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" xfId="0" applyBorder="1" applyAlignment="1">
      <alignment horizontal="right"/>
    </xf>
    <xf numFmtId="0" fontId="14" fillId="0" borderId="0" xfId="23" applyFont="1" applyAlignment="1">
      <alignment horizontal="left"/>
      <protection/>
    </xf>
    <xf numFmtId="0" fontId="11" fillId="0" borderId="0" xfId="23">
      <alignment/>
      <protection/>
    </xf>
    <xf numFmtId="0" fontId="15" fillId="0" borderId="0" xfId="23" applyFont="1" applyAlignment="1">
      <alignment horizontal="right"/>
      <protection/>
    </xf>
    <xf numFmtId="0" fontId="11" fillId="0" borderId="0" xfId="23" applyAlignment="1">
      <alignment horizontal="right"/>
      <protection/>
    </xf>
    <xf numFmtId="0" fontId="11" fillId="0" borderId="1" xfId="23" applyBorder="1" applyAlignment="1">
      <alignment horizontal="center"/>
      <protection/>
    </xf>
    <xf numFmtId="0" fontId="16" fillId="0" borderId="0" xfId="23" applyFont="1" applyAlignment="1">
      <alignment horizontal="center" wrapText="1"/>
      <protection/>
    </xf>
    <xf numFmtId="0" fontId="5" fillId="0" borderId="0" xfId="23" applyFont="1" applyAlignment="1">
      <alignment horizontal="center" wrapText="1"/>
      <protection/>
    </xf>
    <xf numFmtId="0" fontId="11" fillId="2" borderId="4" xfId="23" applyFont="1" applyFill="1" applyBorder="1">
      <alignment/>
      <protection/>
    </xf>
    <xf numFmtId="0" fontId="11" fillId="2" borderId="14" xfId="23" applyFont="1" applyFill="1" applyBorder="1">
      <alignment/>
      <protection/>
    </xf>
    <xf numFmtId="0" fontId="11" fillId="2" borderId="1" xfId="23" applyFont="1" applyFill="1" applyBorder="1">
      <alignment/>
      <protection/>
    </xf>
    <xf numFmtId="0" fontId="11" fillId="0" borderId="0" xfId="23" applyFont="1">
      <alignment/>
      <protection/>
    </xf>
    <xf numFmtId="14" fontId="11" fillId="4" borderId="6" xfId="23" applyNumberFormat="1" applyFill="1" applyBorder="1">
      <alignment/>
      <protection/>
    </xf>
    <xf numFmtId="0" fontId="11" fillId="4" borderId="6" xfId="23" applyFill="1" applyBorder="1">
      <alignment/>
      <protection/>
    </xf>
    <xf numFmtId="0" fontId="11" fillId="4" borderId="14" xfId="23" applyFill="1" applyBorder="1">
      <alignment/>
      <protection/>
    </xf>
    <xf numFmtId="0" fontId="11" fillId="4" borderId="1" xfId="23" applyFill="1" applyBorder="1">
      <alignment/>
      <protection/>
    </xf>
    <xf numFmtId="0" fontId="11" fillId="4" borderId="6" xfId="23" applyNumberFormat="1" applyFill="1" applyBorder="1">
      <alignment/>
      <protection/>
    </xf>
    <xf numFmtId="0" fontId="11" fillId="4" borderId="14" xfId="23" applyNumberFormat="1" applyFill="1" applyBorder="1">
      <alignment/>
      <protection/>
    </xf>
    <xf numFmtId="14" fontId="11" fillId="0" borderId="6" xfId="23" applyNumberFormat="1" applyFill="1" applyBorder="1">
      <alignment/>
      <protection/>
    </xf>
    <xf numFmtId="0" fontId="11" fillId="0" borderId="6" xfId="23" applyNumberFormat="1" applyFill="1" applyBorder="1">
      <alignment/>
      <protection/>
    </xf>
    <xf numFmtId="0" fontId="11" fillId="3" borderId="14" xfId="23" applyNumberFormat="1" applyFill="1" applyBorder="1">
      <alignment/>
      <protection/>
    </xf>
    <xf numFmtId="0" fontId="11" fillId="6" borderId="12" xfId="23" applyFill="1" applyBorder="1">
      <alignment/>
      <protection/>
    </xf>
    <xf numFmtId="0" fontId="11" fillId="6" borderId="1" xfId="23" applyFill="1" applyBorder="1">
      <alignment/>
      <protection/>
    </xf>
    <xf numFmtId="0" fontId="11" fillId="0" borderId="2" xfId="23" applyBorder="1">
      <alignment/>
      <protection/>
    </xf>
    <xf numFmtId="0" fontId="11" fillId="0" borderId="0" xfId="24">
      <alignment/>
      <protection/>
    </xf>
    <xf numFmtId="15" fontId="11" fillId="0" borderId="0" xfId="24" applyNumberFormat="1">
      <alignment/>
      <protection/>
    </xf>
    <xf numFmtId="2" fontId="11" fillId="0" borderId="0" xfId="23" applyNumberFormat="1">
      <alignment/>
      <protection/>
    </xf>
    <xf numFmtId="2" fontId="5" fillId="0" borderId="0" xfId="23" applyNumberFormat="1" applyFont="1" applyAlignment="1">
      <alignment horizontal="center" wrapText="1"/>
      <protection/>
    </xf>
    <xf numFmtId="2" fontId="11" fillId="3" borderId="12" xfId="23" applyNumberFormat="1" applyFont="1" applyFill="1" applyBorder="1">
      <alignment/>
      <protection/>
    </xf>
    <xf numFmtId="2" fontId="11" fillId="2" borderId="12" xfId="23" applyNumberFormat="1" applyFont="1" applyFill="1" applyBorder="1">
      <alignment/>
      <protection/>
    </xf>
    <xf numFmtId="2" fontId="11" fillId="4" borderId="12" xfId="23" applyNumberFormat="1" applyFill="1" applyBorder="1">
      <alignment/>
      <protection/>
    </xf>
    <xf numFmtId="2" fontId="11" fillId="4" borderId="1" xfId="23" applyNumberFormat="1" applyFill="1" applyBorder="1">
      <alignment/>
      <protection/>
    </xf>
    <xf numFmtId="2" fontId="11" fillId="6" borderId="12" xfId="23" applyNumberFormat="1" applyFill="1" applyBorder="1">
      <alignment/>
      <protection/>
    </xf>
    <xf numFmtId="2" fontId="11" fillId="3" borderId="4" xfId="23" applyNumberFormat="1" applyFont="1" applyFill="1" applyBorder="1">
      <alignment/>
      <protection/>
    </xf>
    <xf numFmtId="2" fontId="11" fillId="3" borderId="14" xfId="23" applyNumberFormat="1" applyFont="1" applyFill="1" applyBorder="1">
      <alignment/>
      <protection/>
    </xf>
    <xf numFmtId="2" fontId="11" fillId="3" borderId="1" xfId="23" applyNumberFormat="1" applyFont="1" applyFill="1" applyBorder="1">
      <alignment/>
      <protection/>
    </xf>
    <xf numFmtId="1" fontId="11" fillId="3" borderId="1" xfId="23" applyNumberFormat="1" applyFont="1" applyFill="1" applyBorder="1">
      <alignment/>
      <protection/>
    </xf>
    <xf numFmtId="0" fontId="11" fillId="0" borderId="1" xfId="23" applyBorder="1">
      <alignment/>
      <protection/>
    </xf>
    <xf numFmtId="0" fontId="11" fillId="0" borderId="0" xfId="23" applyAlignment="1">
      <alignment horizontal="center"/>
      <protection/>
    </xf>
    <xf numFmtId="0" fontId="11" fillId="7" borderId="1" xfId="23" applyFill="1" applyBorder="1" applyAlignment="1">
      <alignment horizontal="right"/>
      <protection/>
    </xf>
    <xf numFmtId="0" fontId="11" fillId="2" borderId="2" xfId="23" applyFill="1" applyBorder="1" applyAlignment="1">
      <alignment horizontal="right"/>
      <protection/>
    </xf>
    <xf numFmtId="0" fontId="18" fillId="0" borderId="0" xfId="23" applyFont="1" applyAlignment="1">
      <alignment horizontal="right"/>
      <protection/>
    </xf>
    <xf numFmtId="0" fontId="1" fillId="0" borderId="0" xfId="0" applyFont="1" applyAlignment="1">
      <alignment horizontal="center"/>
    </xf>
    <xf numFmtId="0" fontId="11" fillId="0" borderId="1" xfId="23" applyFont="1" applyBorder="1" applyAlignment="1">
      <alignment horizontal="center"/>
      <protection/>
    </xf>
    <xf numFmtId="0" fontId="11" fillId="0" borderId="0" xfId="23" applyFont="1" applyAlignment="1">
      <alignment horizontal="center"/>
      <protection/>
    </xf>
    <xf numFmtId="45" fontId="11" fillId="0" borderId="0" xfId="23" applyNumberFormat="1">
      <alignment/>
      <protection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Followed Hyperlink_cisco.xls" xfId="20"/>
    <cellStyle name="Hyperlink" xfId="21"/>
    <cellStyle name="Hyperlink_cisco.xls" xfId="22"/>
    <cellStyle name="Normal_cisco.xls" xfId="23"/>
    <cellStyle name="Normal_ciscotable.csv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85725</xdr:colOff>
      <xdr:row>5</xdr:row>
      <xdr:rowOff>85725</xdr:rowOff>
    </xdr:from>
    <xdr:to>
      <xdr:col>6</xdr:col>
      <xdr:colOff>447675</xdr:colOff>
      <xdr:row>5</xdr:row>
      <xdr:rowOff>85725</xdr:rowOff>
    </xdr:to>
    <xdr:sp>
      <xdr:nvSpPr>
        <xdr:cNvPr id="1" name="Line 1"/>
        <xdr:cNvSpPr>
          <a:spLocks/>
        </xdr:cNvSpPr>
      </xdr:nvSpPr>
      <xdr:spPr>
        <a:xfrm flipH="1">
          <a:off x="4562475" y="104775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6</xdr:col>
      <xdr:colOff>85725</xdr:colOff>
      <xdr:row>6</xdr:row>
      <xdr:rowOff>95250</xdr:rowOff>
    </xdr:from>
    <xdr:to>
      <xdr:col>6</xdr:col>
      <xdr:colOff>447675</xdr:colOff>
      <xdr:row>6</xdr:row>
      <xdr:rowOff>95250</xdr:rowOff>
    </xdr:to>
    <xdr:sp>
      <xdr:nvSpPr>
        <xdr:cNvPr id="2" name="Line 2"/>
        <xdr:cNvSpPr>
          <a:spLocks/>
        </xdr:cNvSpPr>
      </xdr:nvSpPr>
      <xdr:spPr>
        <a:xfrm flipH="1">
          <a:off x="4562475" y="121920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6</xdr:col>
      <xdr:colOff>85725</xdr:colOff>
      <xdr:row>7</xdr:row>
      <xdr:rowOff>85725</xdr:rowOff>
    </xdr:from>
    <xdr:to>
      <xdr:col>6</xdr:col>
      <xdr:colOff>447675</xdr:colOff>
      <xdr:row>7</xdr:row>
      <xdr:rowOff>85725</xdr:rowOff>
    </xdr:to>
    <xdr:sp>
      <xdr:nvSpPr>
        <xdr:cNvPr id="3" name="Line 3"/>
        <xdr:cNvSpPr>
          <a:spLocks/>
        </xdr:cNvSpPr>
      </xdr:nvSpPr>
      <xdr:spPr>
        <a:xfrm flipH="1">
          <a:off x="4562475" y="137160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447675</xdr:colOff>
      <xdr:row>17</xdr:row>
      <xdr:rowOff>85725</xdr:rowOff>
    </xdr:from>
    <xdr:to>
      <xdr:col>6</xdr:col>
      <xdr:colOff>504825</xdr:colOff>
      <xdr:row>20</xdr:row>
      <xdr:rowOff>38100</xdr:rowOff>
    </xdr:to>
    <xdr:sp>
      <xdr:nvSpPr>
        <xdr:cNvPr id="4" name="Line 4"/>
        <xdr:cNvSpPr>
          <a:spLocks/>
        </xdr:cNvSpPr>
      </xdr:nvSpPr>
      <xdr:spPr>
        <a:xfrm flipH="1">
          <a:off x="3152775" y="2990850"/>
          <a:ext cx="182880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4</xdr:col>
      <xdr:colOff>457200</xdr:colOff>
      <xdr:row>19</xdr:row>
      <xdr:rowOff>85725</xdr:rowOff>
    </xdr:from>
    <xdr:to>
      <xdr:col>6</xdr:col>
      <xdr:colOff>504825</xdr:colOff>
      <xdr:row>20</xdr:row>
      <xdr:rowOff>85725</xdr:rowOff>
    </xdr:to>
    <xdr:sp>
      <xdr:nvSpPr>
        <xdr:cNvPr id="5" name="Line 5"/>
        <xdr:cNvSpPr>
          <a:spLocks/>
        </xdr:cNvSpPr>
      </xdr:nvSpPr>
      <xdr:spPr>
        <a:xfrm flipH="1">
          <a:off x="3752850" y="3314700"/>
          <a:ext cx="122872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495300</xdr:colOff>
      <xdr:row>20</xdr:row>
      <xdr:rowOff>76200</xdr:rowOff>
    </xdr:from>
    <xdr:to>
      <xdr:col>6</xdr:col>
      <xdr:colOff>485775</xdr:colOff>
      <xdr:row>21</xdr:row>
      <xdr:rowOff>85725</xdr:rowOff>
    </xdr:to>
    <xdr:sp>
      <xdr:nvSpPr>
        <xdr:cNvPr id="6" name="Line 6"/>
        <xdr:cNvSpPr>
          <a:spLocks/>
        </xdr:cNvSpPr>
      </xdr:nvSpPr>
      <xdr:spPr>
        <a:xfrm flipH="1" flipV="1">
          <a:off x="4381500" y="3467100"/>
          <a:ext cx="581025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438150</xdr:colOff>
      <xdr:row>1</xdr:row>
      <xdr:rowOff>66675</xdr:rowOff>
    </xdr:from>
    <xdr:to>
      <xdr:col>6</xdr:col>
      <xdr:colOff>438150</xdr:colOff>
      <xdr:row>3</xdr:row>
      <xdr:rowOff>38100</xdr:rowOff>
    </xdr:to>
    <xdr:sp>
      <xdr:nvSpPr>
        <xdr:cNvPr id="7" name="Line 7"/>
        <xdr:cNvSpPr>
          <a:spLocks/>
        </xdr:cNvSpPr>
      </xdr:nvSpPr>
      <xdr:spPr>
        <a:xfrm flipH="1">
          <a:off x="3143250" y="228600"/>
          <a:ext cx="177165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4</xdr:col>
      <xdr:colOff>466725</xdr:colOff>
      <xdr:row>3</xdr:row>
      <xdr:rowOff>85725</xdr:rowOff>
    </xdr:from>
    <xdr:to>
      <xdr:col>6</xdr:col>
      <xdr:colOff>495300</xdr:colOff>
      <xdr:row>3</xdr:row>
      <xdr:rowOff>85725</xdr:rowOff>
    </xdr:to>
    <xdr:sp>
      <xdr:nvSpPr>
        <xdr:cNvPr id="8" name="Line 8"/>
        <xdr:cNvSpPr>
          <a:spLocks/>
        </xdr:cNvSpPr>
      </xdr:nvSpPr>
      <xdr:spPr>
        <a:xfrm flipH="1">
          <a:off x="3762375" y="571500"/>
          <a:ext cx="1209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6</xdr:col>
      <xdr:colOff>104775</xdr:colOff>
      <xdr:row>35</xdr:row>
      <xdr:rowOff>95250</xdr:rowOff>
    </xdr:from>
    <xdr:to>
      <xdr:col>6</xdr:col>
      <xdr:colOff>466725</xdr:colOff>
      <xdr:row>35</xdr:row>
      <xdr:rowOff>95250</xdr:rowOff>
    </xdr:to>
    <xdr:sp>
      <xdr:nvSpPr>
        <xdr:cNvPr id="9" name="Line 9"/>
        <xdr:cNvSpPr>
          <a:spLocks/>
        </xdr:cNvSpPr>
      </xdr:nvSpPr>
      <xdr:spPr>
        <a:xfrm flipH="1">
          <a:off x="4581525" y="606742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6</xdr:col>
      <xdr:colOff>104775</xdr:colOff>
      <xdr:row>36</xdr:row>
      <xdr:rowOff>114300</xdr:rowOff>
    </xdr:from>
    <xdr:to>
      <xdr:col>6</xdr:col>
      <xdr:colOff>466725</xdr:colOff>
      <xdr:row>36</xdr:row>
      <xdr:rowOff>114300</xdr:rowOff>
    </xdr:to>
    <xdr:sp>
      <xdr:nvSpPr>
        <xdr:cNvPr id="10" name="Line 10"/>
        <xdr:cNvSpPr>
          <a:spLocks/>
        </xdr:cNvSpPr>
      </xdr:nvSpPr>
      <xdr:spPr>
        <a:xfrm flipH="1">
          <a:off x="4581525" y="624840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6</xdr:col>
      <xdr:colOff>104775</xdr:colOff>
      <xdr:row>37</xdr:row>
      <xdr:rowOff>95250</xdr:rowOff>
    </xdr:from>
    <xdr:to>
      <xdr:col>6</xdr:col>
      <xdr:colOff>466725</xdr:colOff>
      <xdr:row>37</xdr:row>
      <xdr:rowOff>95250</xdr:rowOff>
    </xdr:to>
    <xdr:sp>
      <xdr:nvSpPr>
        <xdr:cNvPr id="11" name="Line 11"/>
        <xdr:cNvSpPr>
          <a:spLocks/>
        </xdr:cNvSpPr>
      </xdr:nvSpPr>
      <xdr:spPr>
        <a:xfrm flipH="1">
          <a:off x="4581525" y="639127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466725</xdr:colOff>
      <xdr:row>47</xdr:row>
      <xdr:rowOff>95250</xdr:rowOff>
    </xdr:from>
    <xdr:to>
      <xdr:col>7</xdr:col>
      <xdr:colOff>9525</xdr:colOff>
      <xdr:row>50</xdr:row>
      <xdr:rowOff>47625</xdr:rowOff>
    </xdr:to>
    <xdr:sp>
      <xdr:nvSpPr>
        <xdr:cNvPr id="12" name="Line 12"/>
        <xdr:cNvSpPr>
          <a:spLocks/>
        </xdr:cNvSpPr>
      </xdr:nvSpPr>
      <xdr:spPr>
        <a:xfrm flipH="1">
          <a:off x="3171825" y="8010525"/>
          <a:ext cx="182880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4</xdr:col>
      <xdr:colOff>476250</xdr:colOff>
      <xdr:row>49</xdr:row>
      <xdr:rowOff>95250</xdr:rowOff>
    </xdr:from>
    <xdr:to>
      <xdr:col>7</xdr:col>
      <xdr:colOff>9525</xdr:colOff>
      <xdr:row>50</xdr:row>
      <xdr:rowOff>95250</xdr:rowOff>
    </xdr:to>
    <xdr:sp>
      <xdr:nvSpPr>
        <xdr:cNvPr id="13" name="Line 13"/>
        <xdr:cNvSpPr>
          <a:spLocks/>
        </xdr:cNvSpPr>
      </xdr:nvSpPr>
      <xdr:spPr>
        <a:xfrm flipH="1">
          <a:off x="3771900" y="8334375"/>
          <a:ext cx="122872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514350</xdr:colOff>
      <xdr:row>50</xdr:row>
      <xdr:rowOff>85725</xdr:rowOff>
    </xdr:from>
    <xdr:to>
      <xdr:col>6</xdr:col>
      <xdr:colOff>504825</xdr:colOff>
      <xdr:row>51</xdr:row>
      <xdr:rowOff>95250</xdr:rowOff>
    </xdr:to>
    <xdr:sp>
      <xdr:nvSpPr>
        <xdr:cNvPr id="14" name="Line 14"/>
        <xdr:cNvSpPr>
          <a:spLocks/>
        </xdr:cNvSpPr>
      </xdr:nvSpPr>
      <xdr:spPr>
        <a:xfrm flipH="1" flipV="1">
          <a:off x="4400550" y="8486775"/>
          <a:ext cx="581025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457200</xdr:colOff>
      <xdr:row>31</xdr:row>
      <xdr:rowOff>76200</xdr:rowOff>
    </xdr:from>
    <xdr:to>
      <xdr:col>6</xdr:col>
      <xdr:colOff>457200</xdr:colOff>
      <xdr:row>33</xdr:row>
      <xdr:rowOff>47625</xdr:rowOff>
    </xdr:to>
    <xdr:sp>
      <xdr:nvSpPr>
        <xdr:cNvPr id="15" name="Line 15"/>
        <xdr:cNvSpPr>
          <a:spLocks/>
        </xdr:cNvSpPr>
      </xdr:nvSpPr>
      <xdr:spPr>
        <a:xfrm flipH="1">
          <a:off x="3162300" y="5248275"/>
          <a:ext cx="177165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4</xdr:col>
      <xdr:colOff>495300</xdr:colOff>
      <xdr:row>33</xdr:row>
      <xdr:rowOff>95250</xdr:rowOff>
    </xdr:from>
    <xdr:to>
      <xdr:col>7</xdr:col>
      <xdr:colOff>0</xdr:colOff>
      <xdr:row>33</xdr:row>
      <xdr:rowOff>95250</xdr:rowOff>
    </xdr:to>
    <xdr:sp>
      <xdr:nvSpPr>
        <xdr:cNvPr id="16" name="Line 16"/>
        <xdr:cNvSpPr>
          <a:spLocks/>
        </xdr:cNvSpPr>
      </xdr:nvSpPr>
      <xdr:spPr>
        <a:xfrm flipH="1">
          <a:off x="3790950" y="5591175"/>
          <a:ext cx="1200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85725</xdr:colOff>
      <xdr:row>5</xdr:row>
      <xdr:rowOff>85725</xdr:rowOff>
    </xdr:from>
    <xdr:to>
      <xdr:col>7</xdr:col>
      <xdr:colOff>352425</xdr:colOff>
      <xdr:row>5</xdr:row>
      <xdr:rowOff>85725</xdr:rowOff>
    </xdr:to>
    <xdr:sp>
      <xdr:nvSpPr>
        <xdr:cNvPr id="1" name="Line 1"/>
        <xdr:cNvSpPr>
          <a:spLocks/>
        </xdr:cNvSpPr>
      </xdr:nvSpPr>
      <xdr:spPr>
        <a:xfrm flipH="1">
          <a:off x="5343525" y="104775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85725</xdr:colOff>
      <xdr:row>6</xdr:row>
      <xdr:rowOff>95250</xdr:rowOff>
    </xdr:from>
    <xdr:to>
      <xdr:col>7</xdr:col>
      <xdr:colOff>352425</xdr:colOff>
      <xdr:row>6</xdr:row>
      <xdr:rowOff>95250</xdr:rowOff>
    </xdr:to>
    <xdr:sp>
      <xdr:nvSpPr>
        <xdr:cNvPr id="2" name="Line 2"/>
        <xdr:cNvSpPr>
          <a:spLocks/>
        </xdr:cNvSpPr>
      </xdr:nvSpPr>
      <xdr:spPr>
        <a:xfrm flipH="1">
          <a:off x="5343525" y="121920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85725</xdr:colOff>
      <xdr:row>7</xdr:row>
      <xdr:rowOff>85725</xdr:rowOff>
    </xdr:from>
    <xdr:to>
      <xdr:col>7</xdr:col>
      <xdr:colOff>352425</xdr:colOff>
      <xdr:row>7</xdr:row>
      <xdr:rowOff>85725</xdr:rowOff>
    </xdr:to>
    <xdr:sp>
      <xdr:nvSpPr>
        <xdr:cNvPr id="3" name="Line 3"/>
        <xdr:cNvSpPr>
          <a:spLocks/>
        </xdr:cNvSpPr>
      </xdr:nvSpPr>
      <xdr:spPr>
        <a:xfrm flipH="1">
          <a:off x="5343525" y="137160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6</xdr:col>
      <xdr:colOff>495300</xdr:colOff>
      <xdr:row>20</xdr:row>
      <xdr:rowOff>76200</xdr:rowOff>
    </xdr:from>
    <xdr:to>
      <xdr:col>7</xdr:col>
      <xdr:colOff>352425</xdr:colOff>
      <xdr:row>21</xdr:row>
      <xdr:rowOff>85725</xdr:rowOff>
    </xdr:to>
    <xdr:sp>
      <xdr:nvSpPr>
        <xdr:cNvPr id="4" name="Line 4"/>
        <xdr:cNvSpPr>
          <a:spLocks/>
        </xdr:cNvSpPr>
      </xdr:nvSpPr>
      <xdr:spPr>
        <a:xfrm flipH="1" flipV="1">
          <a:off x="5162550" y="3467100"/>
          <a:ext cx="447675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542925</xdr:colOff>
      <xdr:row>1</xdr:row>
      <xdr:rowOff>85725</xdr:rowOff>
    </xdr:from>
    <xdr:to>
      <xdr:col>7</xdr:col>
      <xdr:colOff>352425</xdr:colOff>
      <xdr:row>3</xdr:row>
      <xdr:rowOff>38100</xdr:rowOff>
    </xdr:to>
    <xdr:sp>
      <xdr:nvSpPr>
        <xdr:cNvPr id="5" name="Line 5"/>
        <xdr:cNvSpPr>
          <a:spLocks/>
        </xdr:cNvSpPr>
      </xdr:nvSpPr>
      <xdr:spPr>
        <a:xfrm flipH="1">
          <a:off x="3438525" y="247650"/>
          <a:ext cx="217170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47625</xdr:colOff>
      <xdr:row>3</xdr:row>
      <xdr:rowOff>95250</xdr:rowOff>
    </xdr:from>
    <xdr:to>
      <xdr:col>8</xdr:col>
      <xdr:colOff>0</xdr:colOff>
      <xdr:row>3</xdr:row>
      <xdr:rowOff>95250</xdr:rowOff>
    </xdr:to>
    <xdr:sp>
      <xdr:nvSpPr>
        <xdr:cNvPr id="6" name="Line 6"/>
        <xdr:cNvSpPr>
          <a:spLocks/>
        </xdr:cNvSpPr>
      </xdr:nvSpPr>
      <xdr:spPr>
        <a:xfrm flipH="1">
          <a:off x="4124325" y="581025"/>
          <a:ext cx="1485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4</xdr:col>
      <xdr:colOff>171450</xdr:colOff>
      <xdr:row>17</xdr:row>
      <xdr:rowOff>76200</xdr:rowOff>
    </xdr:from>
    <xdr:to>
      <xdr:col>7</xdr:col>
      <xdr:colOff>352425</xdr:colOff>
      <xdr:row>20</xdr:row>
      <xdr:rowOff>28575</xdr:rowOff>
    </xdr:to>
    <xdr:sp>
      <xdr:nvSpPr>
        <xdr:cNvPr id="7" name="Line 7"/>
        <xdr:cNvSpPr>
          <a:spLocks/>
        </xdr:cNvSpPr>
      </xdr:nvSpPr>
      <xdr:spPr>
        <a:xfrm flipH="1">
          <a:off x="3657600" y="2981325"/>
          <a:ext cx="1952625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419100</xdr:colOff>
      <xdr:row>19</xdr:row>
      <xdr:rowOff>76200</xdr:rowOff>
    </xdr:from>
    <xdr:to>
      <xdr:col>7</xdr:col>
      <xdr:colOff>352425</xdr:colOff>
      <xdr:row>20</xdr:row>
      <xdr:rowOff>66675</xdr:rowOff>
    </xdr:to>
    <xdr:sp>
      <xdr:nvSpPr>
        <xdr:cNvPr id="8" name="Line 8"/>
        <xdr:cNvSpPr>
          <a:spLocks/>
        </xdr:cNvSpPr>
      </xdr:nvSpPr>
      <xdr:spPr>
        <a:xfrm flipH="1">
          <a:off x="4495800" y="3305175"/>
          <a:ext cx="111442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428625</xdr:colOff>
      <xdr:row>15</xdr:row>
      <xdr:rowOff>114300</xdr:rowOff>
    </xdr:from>
    <xdr:to>
      <xdr:col>8</xdr:col>
      <xdr:colOff>0</xdr:colOff>
      <xdr:row>20</xdr:row>
      <xdr:rowOff>38100</xdr:rowOff>
    </xdr:to>
    <xdr:sp>
      <xdr:nvSpPr>
        <xdr:cNvPr id="9" name="Line 9"/>
        <xdr:cNvSpPr>
          <a:spLocks/>
        </xdr:cNvSpPr>
      </xdr:nvSpPr>
      <xdr:spPr>
        <a:xfrm flipH="1">
          <a:off x="3324225" y="2695575"/>
          <a:ext cx="228600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95250</xdr:colOff>
      <xdr:row>35</xdr:row>
      <xdr:rowOff>85725</xdr:rowOff>
    </xdr:from>
    <xdr:to>
      <xdr:col>7</xdr:col>
      <xdr:colOff>352425</xdr:colOff>
      <xdr:row>35</xdr:row>
      <xdr:rowOff>85725</xdr:rowOff>
    </xdr:to>
    <xdr:sp>
      <xdr:nvSpPr>
        <xdr:cNvPr id="10" name="Line 10"/>
        <xdr:cNvSpPr>
          <a:spLocks/>
        </xdr:cNvSpPr>
      </xdr:nvSpPr>
      <xdr:spPr>
        <a:xfrm flipH="1">
          <a:off x="5353050" y="60579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95250</xdr:colOff>
      <xdr:row>36</xdr:row>
      <xdr:rowOff>95250</xdr:rowOff>
    </xdr:from>
    <xdr:to>
      <xdr:col>7</xdr:col>
      <xdr:colOff>352425</xdr:colOff>
      <xdr:row>36</xdr:row>
      <xdr:rowOff>95250</xdr:rowOff>
    </xdr:to>
    <xdr:sp>
      <xdr:nvSpPr>
        <xdr:cNvPr id="11" name="Line 11"/>
        <xdr:cNvSpPr>
          <a:spLocks/>
        </xdr:cNvSpPr>
      </xdr:nvSpPr>
      <xdr:spPr>
        <a:xfrm flipH="1">
          <a:off x="5353050" y="622935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95250</xdr:colOff>
      <xdr:row>37</xdr:row>
      <xdr:rowOff>85725</xdr:rowOff>
    </xdr:from>
    <xdr:to>
      <xdr:col>7</xdr:col>
      <xdr:colOff>352425</xdr:colOff>
      <xdr:row>37</xdr:row>
      <xdr:rowOff>85725</xdr:rowOff>
    </xdr:to>
    <xdr:sp>
      <xdr:nvSpPr>
        <xdr:cNvPr id="12" name="Line 12"/>
        <xdr:cNvSpPr>
          <a:spLocks/>
        </xdr:cNvSpPr>
      </xdr:nvSpPr>
      <xdr:spPr>
        <a:xfrm flipH="1">
          <a:off x="5353050" y="638175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6</xdr:col>
      <xdr:colOff>504825</xdr:colOff>
      <xdr:row>50</xdr:row>
      <xdr:rowOff>76200</xdr:rowOff>
    </xdr:from>
    <xdr:to>
      <xdr:col>7</xdr:col>
      <xdr:colOff>352425</xdr:colOff>
      <xdr:row>51</xdr:row>
      <xdr:rowOff>85725</xdr:rowOff>
    </xdr:to>
    <xdr:sp>
      <xdr:nvSpPr>
        <xdr:cNvPr id="13" name="Line 13"/>
        <xdr:cNvSpPr>
          <a:spLocks/>
        </xdr:cNvSpPr>
      </xdr:nvSpPr>
      <xdr:spPr>
        <a:xfrm flipH="1" flipV="1">
          <a:off x="5172075" y="8477250"/>
          <a:ext cx="43815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561975</xdr:colOff>
      <xdr:row>31</xdr:row>
      <xdr:rowOff>85725</xdr:rowOff>
    </xdr:from>
    <xdr:to>
      <xdr:col>7</xdr:col>
      <xdr:colOff>352425</xdr:colOff>
      <xdr:row>33</xdr:row>
      <xdr:rowOff>38100</xdr:rowOff>
    </xdr:to>
    <xdr:sp>
      <xdr:nvSpPr>
        <xdr:cNvPr id="14" name="Line 14"/>
        <xdr:cNvSpPr>
          <a:spLocks/>
        </xdr:cNvSpPr>
      </xdr:nvSpPr>
      <xdr:spPr>
        <a:xfrm flipH="1">
          <a:off x="3457575" y="5257800"/>
          <a:ext cx="215265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6</xdr:col>
      <xdr:colOff>76200</xdr:colOff>
      <xdr:row>33</xdr:row>
      <xdr:rowOff>95250</xdr:rowOff>
    </xdr:from>
    <xdr:to>
      <xdr:col>8</xdr:col>
      <xdr:colOff>9525</xdr:colOff>
      <xdr:row>33</xdr:row>
      <xdr:rowOff>95250</xdr:rowOff>
    </xdr:to>
    <xdr:sp>
      <xdr:nvSpPr>
        <xdr:cNvPr id="15" name="Line 15"/>
        <xdr:cNvSpPr>
          <a:spLocks/>
        </xdr:cNvSpPr>
      </xdr:nvSpPr>
      <xdr:spPr>
        <a:xfrm flipH="1">
          <a:off x="4743450" y="5591175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4</xdr:col>
      <xdr:colOff>180975</xdr:colOff>
      <xdr:row>47</xdr:row>
      <xdr:rowOff>76200</xdr:rowOff>
    </xdr:from>
    <xdr:to>
      <xdr:col>7</xdr:col>
      <xdr:colOff>352425</xdr:colOff>
      <xdr:row>50</xdr:row>
      <xdr:rowOff>28575</xdr:rowOff>
    </xdr:to>
    <xdr:sp>
      <xdr:nvSpPr>
        <xdr:cNvPr id="16" name="Line 16"/>
        <xdr:cNvSpPr>
          <a:spLocks/>
        </xdr:cNvSpPr>
      </xdr:nvSpPr>
      <xdr:spPr>
        <a:xfrm flipH="1">
          <a:off x="3667125" y="7991475"/>
          <a:ext cx="194310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428625</xdr:colOff>
      <xdr:row>49</xdr:row>
      <xdr:rowOff>76200</xdr:rowOff>
    </xdr:from>
    <xdr:to>
      <xdr:col>7</xdr:col>
      <xdr:colOff>352425</xdr:colOff>
      <xdr:row>50</xdr:row>
      <xdr:rowOff>66675</xdr:rowOff>
    </xdr:to>
    <xdr:sp>
      <xdr:nvSpPr>
        <xdr:cNvPr id="17" name="Line 17"/>
        <xdr:cNvSpPr>
          <a:spLocks/>
        </xdr:cNvSpPr>
      </xdr:nvSpPr>
      <xdr:spPr>
        <a:xfrm flipH="1">
          <a:off x="4505325" y="8315325"/>
          <a:ext cx="110490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438150</xdr:colOff>
      <xdr:row>45</xdr:row>
      <xdr:rowOff>114300</xdr:rowOff>
    </xdr:from>
    <xdr:to>
      <xdr:col>8</xdr:col>
      <xdr:colOff>9525</xdr:colOff>
      <xdr:row>50</xdr:row>
      <xdr:rowOff>38100</xdr:rowOff>
    </xdr:to>
    <xdr:sp>
      <xdr:nvSpPr>
        <xdr:cNvPr id="18" name="Line 18"/>
        <xdr:cNvSpPr>
          <a:spLocks/>
        </xdr:cNvSpPr>
      </xdr:nvSpPr>
      <xdr:spPr>
        <a:xfrm flipH="1">
          <a:off x="3333750" y="7705725"/>
          <a:ext cx="228600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4</xdr:col>
      <xdr:colOff>514350</xdr:colOff>
      <xdr:row>32</xdr:row>
      <xdr:rowOff>95250</xdr:rowOff>
    </xdr:from>
    <xdr:to>
      <xdr:col>7</xdr:col>
      <xdr:colOff>352425</xdr:colOff>
      <xdr:row>33</xdr:row>
      <xdr:rowOff>47625</xdr:rowOff>
    </xdr:to>
    <xdr:sp>
      <xdr:nvSpPr>
        <xdr:cNvPr id="19" name="Line 19"/>
        <xdr:cNvSpPr>
          <a:spLocks/>
        </xdr:cNvSpPr>
      </xdr:nvSpPr>
      <xdr:spPr>
        <a:xfrm flipH="1">
          <a:off x="4000500" y="5429250"/>
          <a:ext cx="16097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jensen.lib\forecast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definedNames>
      <definedName name="FF_ADJUST"/>
      <definedName name="FF_AVERAGE"/>
      <definedName name="FF_CONSTANT"/>
      <definedName name="FF_ERR"/>
      <definedName name="FF_EXP"/>
      <definedName name="FF_EXP_A"/>
      <definedName name="FF_EXP_B"/>
      <definedName name="FF_LINEAR"/>
      <definedName name="FF_MAD"/>
      <definedName name="FF_RAND"/>
      <definedName name="FF_REG_A"/>
      <definedName name="FF_REG_B"/>
      <definedName name="FF_SIMCHANGE"/>
      <definedName name="FF_SIMERR"/>
      <definedName name="FF_SUMPRODUCT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13"/>
  <sheetViews>
    <sheetView tabSelected="1" workbookViewId="0" topLeftCell="A1">
      <selection activeCell="A1" sqref="A1"/>
    </sheetView>
  </sheetViews>
  <sheetFormatPr defaultColWidth="11.00390625" defaultRowHeight="12.75"/>
  <cols>
    <col min="1" max="16384" width="10.75390625" style="67" customWidth="1"/>
  </cols>
  <sheetData>
    <row r="2" ht="15.75">
      <c r="B2" s="68" t="s">
        <v>14</v>
      </c>
    </row>
    <row r="3" ht="15.75">
      <c r="B3" s="67" t="s">
        <v>15</v>
      </c>
    </row>
    <row r="4" ht="15.75">
      <c r="B4" s="67" t="s">
        <v>16</v>
      </c>
    </row>
    <row r="5" ht="15.75">
      <c r="B5" s="67" t="s">
        <v>17</v>
      </c>
    </row>
    <row r="6" ht="15.75">
      <c r="B6" s="67" t="s">
        <v>18</v>
      </c>
    </row>
    <row r="7" ht="15.75">
      <c r="B7" s="67" t="s">
        <v>19</v>
      </c>
    </row>
    <row r="8" ht="15.75">
      <c r="B8" s="67" t="s">
        <v>20</v>
      </c>
    </row>
    <row r="9" ht="15.75">
      <c r="B9" s="67" t="s">
        <v>21</v>
      </c>
    </row>
    <row r="11" ht="15.75">
      <c r="B11" s="67" t="s">
        <v>22</v>
      </c>
    </row>
    <row r="12" ht="15.75">
      <c r="B12" s="67" t="s">
        <v>23</v>
      </c>
    </row>
    <row r="13" ht="15.75">
      <c r="B13" s="69"/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B2:I59"/>
  <sheetViews>
    <sheetView workbookViewId="0" topLeftCell="A1">
      <selection activeCell="I48" sqref="I48"/>
    </sheetView>
  </sheetViews>
  <sheetFormatPr defaultColWidth="11.00390625" defaultRowHeight="12.75"/>
  <cols>
    <col min="2" max="2" width="19.25390625" style="0" bestFit="1" customWidth="1"/>
    <col min="3" max="7" width="7.75390625" style="0" customWidth="1"/>
    <col min="8" max="8" width="4.625" style="0" customWidth="1"/>
  </cols>
  <sheetData>
    <row r="2" spans="2:9" ht="12.75">
      <c r="B2" s="1" t="s">
        <v>80</v>
      </c>
      <c r="D2" t="s">
        <v>98</v>
      </c>
      <c r="I2" t="s">
        <v>30</v>
      </c>
    </row>
    <row r="3" spans="2:5" ht="12.75">
      <c r="B3" s="1" t="s">
        <v>81</v>
      </c>
      <c r="C3" t="s">
        <v>31</v>
      </c>
      <c r="D3" s="12" t="s">
        <v>92</v>
      </c>
      <c r="E3" s="12" t="s">
        <v>93</v>
      </c>
    </row>
    <row r="4" spans="2:9" ht="12.75">
      <c r="B4" s="1" t="s">
        <v>100</v>
      </c>
      <c r="D4" s="12">
        <v>10</v>
      </c>
      <c r="E4" s="12">
        <v>2</v>
      </c>
      <c r="I4" t="s">
        <v>32</v>
      </c>
    </row>
    <row r="5" spans="2:7" ht="24.75">
      <c r="B5" s="1" t="s">
        <v>83</v>
      </c>
      <c r="C5" s="3" t="s">
        <v>90</v>
      </c>
      <c r="D5" s="3" t="s">
        <v>101</v>
      </c>
      <c r="E5" s="3" t="s">
        <v>102</v>
      </c>
      <c r="F5" s="3" t="str">
        <f>CONCATENATE(C5," Fore(",REG_REG_t1,")")</f>
        <v>Data Fore(2)</v>
      </c>
      <c r="G5" s="3" t="str">
        <f>CONCATENATE(C5," Err(",REG_REG_t1,")")</f>
        <v>Data Err(2)</v>
      </c>
    </row>
    <row r="6" spans="2:9" ht="12.75">
      <c r="B6" s="1" t="s">
        <v>84</v>
      </c>
      <c r="C6" s="14">
        <f>AVERAGE(C20:C29)</f>
        <v>62.9</v>
      </c>
      <c r="D6" s="16">
        <f>AVERAGE(D20:D29)</f>
        <v>63.009090423583984</v>
      </c>
      <c r="E6" s="7">
        <f>AVERAGE(E20:E29)</f>
        <v>0.5242424309253693</v>
      </c>
      <c r="F6" s="7">
        <f>AVERAGE(F20:F29)</f>
        <v>63.27003415425619</v>
      </c>
      <c r="G6" s="13">
        <f>AVERAGE(G20:G29)</f>
        <v>0.5077436235215929</v>
      </c>
      <c r="I6" s="70" t="str">
        <f>"=AVERAGE(G20:G29)"</f>
        <v>=AVERAGE(G20:G29)</v>
      </c>
    </row>
    <row r="7" spans="2:9" ht="12.75">
      <c r="B7" s="1" t="s">
        <v>85</v>
      </c>
      <c r="C7" s="14">
        <f>STDEV(C20:C29)</f>
        <v>7.34014834848574</v>
      </c>
      <c r="D7" s="16">
        <f>STDEV(D20:D29)</f>
        <v>3.4134849236149662</v>
      </c>
      <c r="E7" s="7">
        <f>STDEV(E20:E29)</f>
        <v>0.6204043402285785</v>
      </c>
      <c r="F7" s="7">
        <f>STDEV(F20:F29)</f>
        <v>4.037071218634842</v>
      </c>
      <c r="G7" s="13">
        <f>STDEV(G20:G29)</f>
        <v>8.684352373249087</v>
      </c>
      <c r="I7" s="70" t="str">
        <f>"=STDEV(G20:G29)"</f>
        <v>=STDEV(G20:G29)</v>
      </c>
    </row>
    <row r="8" spans="2:9" ht="12.75">
      <c r="B8" s="1" t="s">
        <v>86</v>
      </c>
      <c r="C8" s="15" t="s">
        <v>89</v>
      </c>
      <c r="D8" s="17" t="s">
        <v>89</v>
      </c>
      <c r="E8" s="6" t="s">
        <v>89</v>
      </c>
      <c r="F8" s="6" t="s">
        <v>89</v>
      </c>
      <c r="G8" s="22">
        <f>[1]!FF_MAD(G20:G29)</f>
        <v>6.949495315551758</v>
      </c>
      <c r="I8" t="str">
        <f>"=FF_MAD(G20:G29)"</f>
        <v>=FF_MAD(G20:G29)</v>
      </c>
    </row>
    <row r="9" ht="12.75">
      <c r="B9" s="1" t="s">
        <v>87</v>
      </c>
    </row>
    <row r="10" spans="2:7" ht="12.75">
      <c r="B10" s="4">
        <v>-9</v>
      </c>
      <c r="C10" s="18">
        <v>54</v>
      </c>
      <c r="D10" s="71" t="s">
        <v>89</v>
      </c>
      <c r="E10" s="72" t="s">
        <v>89</v>
      </c>
      <c r="F10" s="8" t="s">
        <v>89</v>
      </c>
      <c r="G10" s="73" t="s">
        <v>89</v>
      </c>
    </row>
    <row r="11" spans="2:7" ht="12.75">
      <c r="B11" s="4">
        <f aca="true" t="shared" si="0" ref="B11:B29">B10+1</f>
        <v>-8</v>
      </c>
      <c r="C11" s="18">
        <v>40</v>
      </c>
      <c r="D11" s="71" t="s">
        <v>89</v>
      </c>
      <c r="E11" s="72" t="s">
        <v>89</v>
      </c>
      <c r="F11" s="8" t="str">
        <f>[1]!FF_LINEAR(D2:D11,E2:E11,REG_REG_t1)</f>
        <v>***</v>
      </c>
      <c r="G11" s="73" t="s">
        <v>89</v>
      </c>
    </row>
    <row r="12" spans="2:7" ht="12.75">
      <c r="B12" s="4">
        <f t="shared" si="0"/>
        <v>-7</v>
      </c>
      <c r="C12" s="18">
        <v>48</v>
      </c>
      <c r="D12" s="71" t="s">
        <v>89</v>
      </c>
      <c r="E12" s="72" t="s">
        <v>89</v>
      </c>
      <c r="F12" s="8" t="str">
        <f>[1]!FF_LINEAR(D3:D12,E3:E12,REG_REG_t1)</f>
        <v>***</v>
      </c>
      <c r="G12" s="73" t="s">
        <v>89</v>
      </c>
    </row>
    <row r="13" spans="2:7" ht="12.75">
      <c r="B13" s="4">
        <f t="shared" si="0"/>
        <v>-6</v>
      </c>
      <c r="C13" s="18">
        <v>59</v>
      </c>
      <c r="D13" s="71" t="s">
        <v>89</v>
      </c>
      <c r="E13" s="72" t="s">
        <v>89</v>
      </c>
      <c r="F13" s="8" t="str">
        <f>[1]!FF_LINEAR(D4:D13,E4:E13,REG_REG_t1)</f>
        <v>***</v>
      </c>
      <c r="G13" s="73" t="s">
        <v>89</v>
      </c>
    </row>
    <row r="14" spans="2:7" ht="12.75">
      <c r="B14" s="4">
        <f t="shared" si="0"/>
        <v>-5</v>
      </c>
      <c r="C14" s="18">
        <v>61</v>
      </c>
      <c r="D14" s="71" t="s">
        <v>89</v>
      </c>
      <c r="E14" s="72" t="s">
        <v>89</v>
      </c>
      <c r="F14" s="8" t="str">
        <f>[1]!FF_LINEAR(D5:D14,E5:E14,REG_REG_t1)</f>
        <v>***</v>
      </c>
      <c r="G14" s="73" t="s">
        <v>89</v>
      </c>
    </row>
    <row r="15" spans="2:7" ht="12.75">
      <c r="B15" s="4">
        <f t="shared" si="0"/>
        <v>-4</v>
      </c>
      <c r="C15" s="18">
        <v>66</v>
      </c>
      <c r="D15" s="71" t="s">
        <v>89</v>
      </c>
      <c r="E15" s="72" t="s">
        <v>89</v>
      </c>
      <c r="F15" s="8" t="str">
        <f>[1]!FF_LINEAR(D6:D15,E6:E15,REG_REG_t1)</f>
        <v>***</v>
      </c>
      <c r="G15" s="73" t="s">
        <v>89</v>
      </c>
    </row>
    <row r="16" spans="2:9" ht="12.75">
      <c r="B16" s="4">
        <f t="shared" si="0"/>
        <v>-3</v>
      </c>
      <c r="C16" s="18">
        <v>57</v>
      </c>
      <c r="D16" s="71" t="s">
        <v>89</v>
      </c>
      <c r="E16" s="72" t="s">
        <v>89</v>
      </c>
      <c r="F16" s="8" t="str">
        <f>[1]!FF_LINEAR(D7:D16,E7:E16,REG_REG_t1)</f>
        <v>***</v>
      </c>
      <c r="G16" s="73" t="s">
        <v>89</v>
      </c>
      <c r="I16" t="str">
        <f>"=FF_REG_A(C12:C21,REG_REG1)"</f>
        <v>=FF_REG_A(C12:C21,REG_REG1)</v>
      </c>
    </row>
    <row r="17" spans="2:7" ht="12.75">
      <c r="B17" s="4">
        <f t="shared" si="0"/>
        <v>-2</v>
      </c>
      <c r="C17" s="18">
        <v>57</v>
      </c>
      <c r="D17" s="71" t="s">
        <v>89</v>
      </c>
      <c r="E17" s="72" t="s">
        <v>89</v>
      </c>
      <c r="F17" s="8" t="str">
        <f>[1]!FF_LINEAR(D8:D17,E8:E17,REG_REG_t1)</f>
        <v>***</v>
      </c>
      <c r="G17" s="73" t="s">
        <v>89</v>
      </c>
    </row>
    <row r="18" spans="2:9" ht="12.75">
      <c r="B18" s="4">
        <f t="shared" si="0"/>
        <v>-1</v>
      </c>
      <c r="C18" s="18">
        <v>62</v>
      </c>
      <c r="D18" s="71" t="s">
        <v>89</v>
      </c>
      <c r="E18" s="72" t="s">
        <v>89</v>
      </c>
      <c r="F18" s="8" t="str">
        <f>[1]!FF_LINEAR(D9:D18,E9:E18,REG_REG_t1)</f>
        <v>***</v>
      </c>
      <c r="G18" s="73" t="s">
        <v>89</v>
      </c>
      <c r="I18" t="str">
        <f>"=FF_REG_B(C12:C21,REG_REG1)"</f>
        <v>=FF_REG_B(C12:C21,REG_REG1)</v>
      </c>
    </row>
    <row r="19" spans="2:7" ht="12.75">
      <c r="B19" s="4">
        <f t="shared" si="0"/>
        <v>0</v>
      </c>
      <c r="C19" s="19">
        <v>64</v>
      </c>
      <c r="D19" s="74">
        <f>[1]!FF_REG_A(C10:C19,REG_REG1)</f>
        <v>64.65454864501953</v>
      </c>
      <c r="E19" s="8">
        <f>[1]!FF_REG_B(C10:C19,REG_REG1)</f>
        <v>1.7454545497894287</v>
      </c>
      <c r="F19" s="8" t="str">
        <f>[1]!FF_LINEAR(D10:D19,E10:E19,REG_REG_t1)</f>
        <v>***</v>
      </c>
      <c r="G19" s="75" t="s">
        <v>89</v>
      </c>
    </row>
    <row r="20" spans="2:9" ht="12.75">
      <c r="B20">
        <f t="shared" si="0"/>
        <v>1</v>
      </c>
      <c r="C20" s="20">
        <v>55</v>
      </c>
      <c r="D20" s="76">
        <f>[1]!FF_REG_A(C11:C20,REG_REG1)</f>
        <v>63.47272872924805</v>
      </c>
      <c r="E20" s="41">
        <f>[1]!FF_REG_B(C11:C20,REG_REG1)</f>
        <v>1.4606060981750488</v>
      </c>
      <c r="F20" s="21" t="str">
        <f>[1]!FF_LINEAR(D11:D20,E11:E20,REG_REG_t1)</f>
        <v>***</v>
      </c>
      <c r="G20" s="77" t="str">
        <f>[1]!FF_ERR(C20,F20)</f>
        <v>***</v>
      </c>
      <c r="I20" t="str">
        <f>"=FF_LINEAR(D12:D21,E12:E21,REG_REG_t1)"</f>
        <v>=FF_LINEAR(D12:D21,E12:E21,REG_REG_t1)</v>
      </c>
    </row>
    <row r="21" spans="2:7" ht="12.75">
      <c r="B21">
        <f t="shared" si="0"/>
        <v>2</v>
      </c>
      <c r="C21" s="9">
        <v>63</v>
      </c>
      <c r="D21" s="76">
        <f>[1]!FF_REG_A(C12:C21,REG_REG1)</f>
        <v>62.20000076293945</v>
      </c>
      <c r="E21" s="41">
        <f>[1]!FF_REG_B(C12:C21,REG_REG1)</f>
        <v>0.6666666865348816</v>
      </c>
      <c r="F21" s="21">
        <f>[1]!FF_LINEAR(D12:D21,E12:E21,REG_REG_t1)</f>
        <v>68.14545774459839</v>
      </c>
      <c r="G21" s="77">
        <f>[1]!FF_ERR(C21,F21)</f>
        <v>-5.145457744598389</v>
      </c>
    </row>
    <row r="22" spans="2:9" ht="12.75">
      <c r="B22">
        <f t="shared" si="0"/>
        <v>3</v>
      </c>
      <c r="C22" s="9">
        <v>68</v>
      </c>
      <c r="D22" s="76">
        <f>[1]!FF_REG_A(C13:C22,REG_REG1)</f>
        <v>63</v>
      </c>
      <c r="E22" s="41">
        <f>[1]!FF_REG_B(C13:C22,REG_REG1)</f>
        <v>0.4000000059604645</v>
      </c>
      <c r="F22" s="21">
        <f>[1]!FF_LINEAR(D13:D22,E13:E22,REG_REG_t1)</f>
        <v>66.39394092559814</v>
      </c>
      <c r="G22" s="77">
        <f>[1]!FF_ERR(C22,F22)</f>
        <v>1.6060590744018555</v>
      </c>
      <c r="I22" t="str">
        <f>"=FF_ERR(C21,F21)"</f>
        <v>=FF_ERR(C21,F21)</v>
      </c>
    </row>
    <row r="23" spans="2:7" ht="12.75">
      <c r="B23">
        <f t="shared" si="0"/>
        <v>4</v>
      </c>
      <c r="C23" s="9">
        <v>52</v>
      </c>
      <c r="D23" s="76">
        <f>[1]!FF_REG_A(C14:C23,REG_REG1)</f>
        <v>59.38181686401367</v>
      </c>
      <c r="E23" s="41">
        <f>[1]!FF_REG_B(C14:C23,REG_REG1)</f>
        <v>-0.24848484992980957</v>
      </c>
      <c r="F23" s="21">
        <f>[1]!FF_LINEAR(D14:D23,E14:E23,REG_REG_t1)</f>
        <v>63.533334136009216</v>
      </c>
      <c r="G23" s="77">
        <f>[1]!FF_ERR(C23,F23)</f>
        <v>-11.533334136009216</v>
      </c>
    </row>
    <row r="24" spans="2:7" ht="12.75">
      <c r="B24">
        <f t="shared" si="0"/>
        <v>5</v>
      </c>
      <c r="C24" s="9">
        <v>55</v>
      </c>
      <c r="D24" s="76">
        <f>[1]!FF_REG_A(C15:C24,REG_REG1)</f>
        <v>57.581817626953125</v>
      </c>
      <c r="E24" s="41">
        <f>[1]!FF_REG_B(C15:C24,REG_REG1)</f>
        <v>-0.5151515007019043</v>
      </c>
      <c r="F24" s="21">
        <f>[1]!FF_LINEAR(D15:D24,E15:E24,REG_REG_t1)</f>
        <v>63.80000001192093</v>
      </c>
      <c r="G24" s="77">
        <f>[1]!FF_ERR(C24,F24)</f>
        <v>-8.800000011920929</v>
      </c>
    </row>
    <row r="25" spans="2:7" ht="12.75">
      <c r="B25">
        <f t="shared" si="0"/>
        <v>6</v>
      </c>
      <c r="C25" s="9">
        <v>66</v>
      </c>
      <c r="D25" s="76">
        <f>[1]!FF_REG_A(C16:C25,REG_REG1)</f>
        <v>60.90909194946289</v>
      </c>
      <c r="E25" s="41">
        <f>[1]!FF_REG_B(C16:C25,REG_REG1)</f>
        <v>0.2242424190044403</v>
      </c>
      <c r="F25" s="21">
        <f>[1]!FF_LINEAR(D16:D25,E16:E25,REG_REG_t1)</f>
        <v>58.88484716415405</v>
      </c>
      <c r="G25" s="77">
        <f>[1]!FF_ERR(C25,F25)</f>
        <v>7.115152835845947</v>
      </c>
    </row>
    <row r="26" spans="2:7" ht="12.75">
      <c r="B26">
        <f t="shared" si="0"/>
        <v>7</v>
      </c>
      <c r="C26" s="9">
        <v>64</v>
      </c>
      <c r="D26" s="76">
        <f>[1]!FF_REG_A(C17:C26,REG_REG1)</f>
        <v>61.745452880859375</v>
      </c>
      <c r="E26" s="41">
        <f>[1]!FF_REG_B(C17:C26,REG_REG1)</f>
        <v>0.2545454502105713</v>
      </c>
      <c r="F26" s="21">
        <f>[1]!FF_LINEAR(D17:D26,E17:E26,REG_REG_t1)</f>
        <v>56.551514625549316</v>
      </c>
      <c r="G26" s="77">
        <f>[1]!FF_ERR(C26,F26)</f>
        <v>7.448485374450684</v>
      </c>
    </row>
    <row r="27" spans="2:7" ht="12.75">
      <c r="B27">
        <f t="shared" si="0"/>
        <v>8</v>
      </c>
      <c r="C27" s="9">
        <v>77</v>
      </c>
      <c r="D27" s="76">
        <f>[1]!FF_REG_A(C18:C27,REG_REG1)</f>
        <v>66.69091033935547</v>
      </c>
      <c r="E27" s="41">
        <f>[1]!FF_REG_B(C18:C27,REG_REG1)</f>
        <v>0.9090909361839294</v>
      </c>
      <c r="F27" s="21">
        <f>[1]!FF_LINEAR(D18:D27,E18:E27,REG_REG_t1)</f>
        <v>61.35757678747177</v>
      </c>
      <c r="G27" s="77">
        <f>[1]!FF_ERR(C27,F27)</f>
        <v>15.642423212528229</v>
      </c>
    </row>
    <row r="28" spans="2:7" ht="12.75">
      <c r="B28">
        <f t="shared" si="0"/>
        <v>9</v>
      </c>
      <c r="C28" s="9">
        <v>64</v>
      </c>
      <c r="D28" s="76">
        <f>[1]!FF_REG_A(C19:C28,REG_REG1)</f>
        <v>67.0545425415039</v>
      </c>
      <c r="E28" s="41">
        <f>[1]!FF_REG_B(C19:C28,REG_REG1)</f>
        <v>0.9454545378684998</v>
      </c>
      <c r="F28" s="21">
        <f>[1]!FF_LINEAR(D19:D28,E19:E28,REG_REG_t1)</f>
        <v>62.25454378128052</v>
      </c>
      <c r="G28" s="77">
        <f>[1]!FF_ERR(C28,F28)</f>
        <v>1.7454562187194824</v>
      </c>
    </row>
    <row r="29" spans="2:7" ht="12.75">
      <c r="B29">
        <f t="shared" si="0"/>
        <v>10</v>
      </c>
      <c r="C29" s="9">
        <v>65</v>
      </c>
      <c r="D29" s="76">
        <f>[1]!FF_REG_A(C20:C29,REG_REG1)</f>
        <v>68.0545425415039</v>
      </c>
      <c r="E29" s="41">
        <f>[1]!FF_REG_B(C20:C29,REG_REG1)</f>
        <v>1.1454545259475708</v>
      </c>
      <c r="F29" s="21">
        <f>[1]!FF_LINEAR(D20:D29,E20:E29,REG_REG_t1)</f>
        <v>68.50909221172333</v>
      </c>
      <c r="G29" s="77">
        <f>[1]!FF_ERR(C29,F29)</f>
        <v>-3.5090922117233276</v>
      </c>
    </row>
    <row r="32" spans="2:9" ht="12.75">
      <c r="B32" s="1" t="s">
        <v>80</v>
      </c>
      <c r="D32" t="s">
        <v>105</v>
      </c>
      <c r="I32" t="s">
        <v>33</v>
      </c>
    </row>
    <row r="33" spans="2:9" ht="12.75">
      <c r="B33" s="1" t="s">
        <v>81</v>
      </c>
      <c r="C33" t="s">
        <v>34</v>
      </c>
      <c r="D33" s="12" t="s">
        <v>96</v>
      </c>
      <c r="E33" s="12" t="s">
        <v>106</v>
      </c>
      <c r="F33" s="12" t="s">
        <v>93</v>
      </c>
      <c r="I33" t="s">
        <v>35</v>
      </c>
    </row>
    <row r="34" spans="2:9" ht="12.75">
      <c r="B34" s="1" t="s">
        <v>104</v>
      </c>
      <c r="D34" s="12">
        <v>0.10000000149011612</v>
      </c>
      <c r="E34" s="12">
        <v>0.10000000149011612</v>
      </c>
      <c r="F34" s="12">
        <v>2</v>
      </c>
      <c r="I34" t="s">
        <v>36</v>
      </c>
    </row>
    <row r="35" spans="2:7" ht="24.75">
      <c r="B35" s="1" t="s">
        <v>83</v>
      </c>
      <c r="C35" s="3" t="s">
        <v>90</v>
      </c>
      <c r="D35" s="3" t="s">
        <v>107</v>
      </c>
      <c r="E35" s="3" t="s">
        <v>108</v>
      </c>
      <c r="F35" s="3" t="str">
        <f>CONCATENATE(C35," Fore(",EXPT_ExpT_t1,")")</f>
        <v>Data Fore(2)</v>
      </c>
      <c r="G35" s="3" t="str">
        <f>CONCATENATE(C35," Err(",EXPT_ExpT_t1,")")</f>
        <v>Data Err(2)</v>
      </c>
    </row>
    <row r="36" spans="2:9" ht="12.75">
      <c r="B36" s="1" t="s">
        <v>84</v>
      </c>
      <c r="C36" s="14">
        <f>AVERAGE(C50:C59)</f>
        <v>62.9</v>
      </c>
      <c r="D36" s="16">
        <f>AVERAGE(D50:D59)</f>
        <v>68.89999609394731</v>
      </c>
      <c r="E36" s="7">
        <f>AVERAGE(E50:E59)</f>
        <v>1.3399478430551313</v>
      </c>
      <c r="F36" s="7">
        <f>AVERAGE(F50:F59)</f>
        <v>70.6375321695064</v>
      </c>
      <c r="G36" s="13">
        <f>AVERAGE(G50:G59)</f>
        <v>-6.859754391728615</v>
      </c>
      <c r="I36" s="70" t="str">
        <f>"=AVERAGE(F50:F59)"</f>
        <v>=AVERAGE(F50:F59)</v>
      </c>
    </row>
    <row r="37" spans="2:9" ht="12.75">
      <c r="B37" s="1" t="s">
        <v>85</v>
      </c>
      <c r="C37" s="14">
        <f>STDEV(C50:C59)</f>
        <v>7.34014834848574</v>
      </c>
      <c r="D37" s="16">
        <f>STDEV(D50:D59)</f>
        <v>2.2459074287848133</v>
      </c>
      <c r="E37" s="7">
        <f>STDEV(E50:E59)</f>
        <v>0.20258608334009873</v>
      </c>
      <c r="F37" s="7">
        <f>STDEV(F50:F59)</f>
        <v>1.7248239300846087</v>
      </c>
      <c r="G37" s="13">
        <f>STDEV(G50:G59)</f>
        <v>7.204496974331114</v>
      </c>
      <c r="I37" s="70" t="str">
        <f>"=STDEV(F50:F59)"</f>
        <v>=STDEV(F50:F59)</v>
      </c>
    </row>
    <row r="38" spans="2:9" ht="12.75">
      <c r="B38" s="1" t="s">
        <v>86</v>
      </c>
      <c r="C38" s="15" t="s">
        <v>89</v>
      </c>
      <c r="D38" s="17" t="s">
        <v>89</v>
      </c>
      <c r="E38" s="6" t="s">
        <v>89</v>
      </c>
      <c r="F38" s="6" t="s">
        <v>89</v>
      </c>
      <c r="G38" s="22">
        <f>[1]!FF_MAD(G50:G59)</f>
        <v>8.12045955657959</v>
      </c>
      <c r="I38" t="str">
        <f>"=FF_MAD(FF50:F59)"</f>
        <v>=FF_MAD(FF50:F59)</v>
      </c>
    </row>
    <row r="39" ht="12.75">
      <c r="B39" s="1" t="s">
        <v>87</v>
      </c>
    </row>
    <row r="40" spans="2:7" ht="12.75">
      <c r="B40" s="4">
        <v>-9</v>
      </c>
      <c r="C40" s="18">
        <v>54</v>
      </c>
      <c r="D40" s="71" t="s">
        <v>89</v>
      </c>
      <c r="E40" s="72" t="s">
        <v>89</v>
      </c>
      <c r="F40" s="72" t="s">
        <v>89</v>
      </c>
      <c r="G40" s="73" t="s">
        <v>89</v>
      </c>
    </row>
    <row r="41" spans="2:7" ht="12.75">
      <c r="B41" s="4">
        <f aca="true" t="shared" si="1" ref="B41:B59">B40+1</f>
        <v>-8</v>
      </c>
      <c r="C41" s="18">
        <v>40</v>
      </c>
      <c r="D41" s="71" t="s">
        <v>89</v>
      </c>
      <c r="E41" s="72" t="s">
        <v>89</v>
      </c>
      <c r="F41" s="72" t="s">
        <v>89</v>
      </c>
      <c r="G41" s="73" t="s">
        <v>89</v>
      </c>
    </row>
    <row r="42" spans="2:7" ht="12.75">
      <c r="B42" s="4">
        <f t="shared" si="1"/>
        <v>-7</v>
      </c>
      <c r="C42" s="18">
        <v>48</v>
      </c>
      <c r="D42" s="71" t="s">
        <v>89</v>
      </c>
      <c r="E42" s="72" t="s">
        <v>89</v>
      </c>
      <c r="F42" s="72" t="s">
        <v>89</v>
      </c>
      <c r="G42" s="73" t="s">
        <v>89</v>
      </c>
    </row>
    <row r="43" spans="2:7" ht="12.75">
      <c r="B43" s="4">
        <f t="shared" si="1"/>
        <v>-6</v>
      </c>
      <c r="C43" s="18">
        <v>59</v>
      </c>
      <c r="D43" s="71" t="s">
        <v>89</v>
      </c>
      <c r="E43" s="72" t="s">
        <v>89</v>
      </c>
      <c r="F43" s="72" t="s">
        <v>89</v>
      </c>
      <c r="G43" s="73" t="s">
        <v>89</v>
      </c>
    </row>
    <row r="44" spans="2:7" ht="12.75">
      <c r="B44" s="4">
        <f t="shared" si="1"/>
        <v>-5</v>
      </c>
      <c r="C44" s="18">
        <v>61</v>
      </c>
      <c r="D44" s="71" t="s">
        <v>89</v>
      </c>
      <c r="E44" s="72" t="s">
        <v>89</v>
      </c>
      <c r="F44" s="72" t="s">
        <v>89</v>
      </c>
      <c r="G44" s="73" t="s">
        <v>89</v>
      </c>
    </row>
    <row r="45" spans="2:7" ht="12.75">
      <c r="B45" s="4">
        <f t="shared" si="1"/>
        <v>-4</v>
      </c>
      <c r="C45" s="18">
        <v>66</v>
      </c>
      <c r="D45" s="71" t="s">
        <v>89</v>
      </c>
      <c r="E45" s="72" t="s">
        <v>89</v>
      </c>
      <c r="F45" s="72" t="s">
        <v>89</v>
      </c>
      <c r="G45" s="73" t="s">
        <v>89</v>
      </c>
    </row>
    <row r="46" spans="2:9" ht="12.75">
      <c r="B46" s="4">
        <f t="shared" si="1"/>
        <v>-3</v>
      </c>
      <c r="C46" s="18">
        <v>57</v>
      </c>
      <c r="D46" s="71" t="s">
        <v>89</v>
      </c>
      <c r="E46" s="72" t="s">
        <v>89</v>
      </c>
      <c r="F46" s="72" t="s">
        <v>89</v>
      </c>
      <c r="G46" s="73" t="s">
        <v>89</v>
      </c>
      <c r="I46" t="str">
        <f>"=FF_EXP_A(C51,D50,E50,EXPT_AlphaT1)"</f>
        <v>=FF_EXP_A(C51,D50,E50,EXPT_AlphaT1)</v>
      </c>
    </row>
    <row r="47" spans="2:7" ht="12.75">
      <c r="B47" s="4">
        <f t="shared" si="1"/>
        <v>-2</v>
      </c>
      <c r="C47" s="18">
        <v>57</v>
      </c>
      <c r="D47" s="71" t="s">
        <v>89</v>
      </c>
      <c r="E47" s="72" t="s">
        <v>89</v>
      </c>
      <c r="F47" s="72" t="s">
        <v>89</v>
      </c>
      <c r="G47" s="73" t="s">
        <v>89</v>
      </c>
    </row>
    <row r="48" spans="2:9" ht="12.75">
      <c r="B48" s="4">
        <f t="shared" si="1"/>
        <v>-1</v>
      </c>
      <c r="C48" s="18">
        <v>62</v>
      </c>
      <c r="D48" s="71" t="s">
        <v>89</v>
      </c>
      <c r="E48" s="72" t="s">
        <v>89</v>
      </c>
      <c r="F48" s="72" t="s">
        <v>89</v>
      </c>
      <c r="G48" s="73" t="s">
        <v>89</v>
      </c>
      <c r="I48" t="str">
        <f>"=FF_EXP_B(D51,D50,E50,EXPT_BetaT1)"</f>
        <v>=FF_EXP_B(D51,D50,E50,EXPT_BetaT1)</v>
      </c>
    </row>
    <row r="49" spans="2:7" ht="12.75">
      <c r="B49" s="4">
        <f t="shared" si="1"/>
        <v>0</v>
      </c>
      <c r="C49" s="19">
        <v>64</v>
      </c>
      <c r="D49" s="74">
        <f>[1]!FF_REG_A(C39:C49,10)</f>
        <v>64.65454864501953</v>
      </c>
      <c r="E49" s="8">
        <f>[1]!FF_REG_B(C39:C49,10)</f>
        <v>1.7454545497894287</v>
      </c>
      <c r="F49" s="8" t="s">
        <v>89</v>
      </c>
      <c r="G49" s="75" t="s">
        <v>89</v>
      </c>
    </row>
    <row r="50" spans="2:9" ht="12.75">
      <c r="B50">
        <f t="shared" si="1"/>
        <v>1</v>
      </c>
      <c r="C50" s="20">
        <v>55</v>
      </c>
      <c r="D50" s="76">
        <f>[1]!FF_EXP_A(C50,D49,E49,EXPT_AlphaT1)</f>
        <v>65.26000285834073</v>
      </c>
      <c r="E50" s="41">
        <f>[1]!FF_EXP_B(D50,D49,E49,EXPT_BetaT1)</f>
        <v>1.6314545144438726</v>
      </c>
      <c r="F50" s="21" t="str">
        <f>[1]!FF_LINEAR(D41:D50,E41:E50,EXPT_ExpT_t1)</f>
        <v>***</v>
      </c>
      <c r="G50" s="77" t="str">
        <f>[1]!FF_ERR(C50,F50)</f>
        <v>***</v>
      </c>
      <c r="I50" t="str">
        <f>"=FF_LINEAR(D42:D51,E42:E51,EXPT_ExpT_t1)"</f>
        <v>=FF_LINEAR(D42:D51,E42:E51,EXPT_ExpT_t1)</v>
      </c>
    </row>
    <row r="51" spans="2:7" ht="12.75">
      <c r="B51">
        <f t="shared" si="1"/>
        <v>2</v>
      </c>
      <c r="C51" s="9">
        <v>63</v>
      </c>
      <c r="D51" s="76">
        <f>[1]!FF_EXP_A(C51,D50,E50,EXPT_AlphaT1)</f>
        <v>66.5023116297074</v>
      </c>
      <c r="E51" s="41">
        <f>[1]!FF_EXP_B(D51,D50,E50,EXPT_BetaT1)</f>
        <v>1.592539939556281</v>
      </c>
      <c r="F51" s="21">
        <f>[1]!FF_LINEAR(D42:D51,E42:E51,EXPT_ExpT_t1)</f>
        <v>68.14545774459839</v>
      </c>
      <c r="G51" s="77">
        <f>[1]!FF_ERR(C51,F51)</f>
        <v>-5.145457744598389</v>
      </c>
    </row>
    <row r="52" spans="2:9" ht="12.75">
      <c r="B52">
        <f t="shared" si="1"/>
        <v>3</v>
      </c>
      <c r="C52" s="9">
        <v>68</v>
      </c>
      <c r="D52" s="76">
        <f>[1]!FF_EXP_A(C52,D51,E51,EXPT_AlphaT1)</f>
        <v>68.08536641219598</v>
      </c>
      <c r="E52" s="41">
        <f>[1]!FF_EXP_B(D52,D51,E51,EXPT_BetaT1)</f>
        <v>1.591591423835376</v>
      </c>
      <c r="F52" s="21">
        <f>[1]!FF_LINEAR(D43:D52,E43:E52,EXPT_ExpT_t1)</f>
        <v>68.52291188722847</v>
      </c>
      <c r="G52" s="77">
        <f>[1]!FF_ERR(C52,F52)</f>
        <v>-0.5229118872284744</v>
      </c>
      <c r="I52" t="s">
        <v>37</v>
      </c>
    </row>
    <row r="53" spans="2:7" ht="12.75">
      <c r="B53">
        <f t="shared" si="1"/>
        <v>4</v>
      </c>
      <c r="C53" s="9">
        <v>52</v>
      </c>
      <c r="D53" s="76">
        <f>[1]!FF_EXP_A(C53,D52,E52,EXPT_AlphaT1)</f>
        <v>67.9092620260875</v>
      </c>
      <c r="E53" s="41">
        <f>[1]!FF_EXP_B(D53,D52,E52,EXPT_BetaT1)</f>
        <v>1.4148218402069188</v>
      </c>
      <c r="F53" s="21">
        <f>[1]!FF_LINEAR(D44:D53,E44:E53,EXPT_ExpT_t1)</f>
        <v>69.68739150881997</v>
      </c>
      <c r="G53" s="77">
        <f>[1]!FF_ERR(C53,F53)</f>
        <v>-17.68739150881997</v>
      </c>
    </row>
    <row r="54" spans="2:7" ht="12.75">
      <c r="B54">
        <f t="shared" si="1"/>
        <v>5</v>
      </c>
      <c r="C54" s="9">
        <v>55</v>
      </c>
      <c r="D54" s="76">
        <f>[1]!FF_EXP_A(C54,D53,E53,EXPT_AlphaT1)</f>
        <v>67.89167545832044</v>
      </c>
      <c r="E54" s="41">
        <f>[1]!FF_EXP_B(D54,D53,E53,EXPT_BetaT1)</f>
        <v>1.2715809972750651</v>
      </c>
      <c r="F54" s="21">
        <f>[1]!FF_LINEAR(D45:D54,E45:E54,EXPT_ExpT_t1)</f>
        <v>71.26854925986673</v>
      </c>
      <c r="G54" s="77">
        <f>[1]!FF_ERR(C54,F54)</f>
        <v>-16.26854925986673</v>
      </c>
    </row>
    <row r="55" spans="2:7" ht="12.75">
      <c r="B55">
        <f t="shared" si="1"/>
        <v>6</v>
      </c>
      <c r="C55" s="9">
        <v>66</v>
      </c>
      <c r="D55" s="76">
        <f>[1]!FF_EXP_A(C55,D54,E54,EXPT_AlphaT1)</f>
        <v>68.84693080532233</v>
      </c>
      <c r="E55" s="41">
        <f>[1]!FF_EXP_B(D55,D54,E54,EXPT_BetaT1)</f>
        <v>1.2399484317763863</v>
      </c>
      <c r="F55" s="21">
        <f>[1]!FF_LINEAR(D46:D55,E46:E55,EXPT_ExpT_t1)</f>
        <v>70.73890570650134</v>
      </c>
      <c r="G55" s="77">
        <f>[1]!FF_ERR(C55,F55)</f>
        <v>-4.738905706501342</v>
      </c>
    </row>
    <row r="56" spans="2:7" ht="12.75">
      <c r="B56">
        <f t="shared" si="1"/>
        <v>7</v>
      </c>
      <c r="C56" s="9">
        <v>64</v>
      </c>
      <c r="D56" s="76">
        <f>[1]!FF_EXP_A(C56,D55,E55,EXPT_AlphaT1)</f>
        <v>69.47819130431868</v>
      </c>
      <c r="E56" s="41">
        <f>[1]!FF_EXP_B(D56,D55,E55,EXPT_BetaT1)</f>
        <v>1.1790796375913675</v>
      </c>
      <c r="F56" s="21">
        <f>[1]!FF_LINEAR(D47:D56,E47:E56,EXPT_ExpT_t1)</f>
        <v>70.43483745287057</v>
      </c>
      <c r="G56" s="77">
        <f>[1]!FF_ERR(C56,F56)</f>
        <v>-6.434837452870568</v>
      </c>
    </row>
    <row r="57" spans="2:7" ht="12.75">
      <c r="B57">
        <f t="shared" si="1"/>
        <v>8</v>
      </c>
      <c r="C57" s="9">
        <v>77</v>
      </c>
      <c r="D57" s="76">
        <f>[1]!FF_EXP_A(C57,D56,E56,EXPT_AlphaT1)</f>
        <v>71.29154385717045</v>
      </c>
      <c r="E57" s="41">
        <f>[1]!FF_EXP_B(D57,D56,E56,EXPT_BetaT1)</f>
        <v>1.2425069300625478</v>
      </c>
      <c r="F57" s="21">
        <f>[1]!FF_LINEAR(D48:D57,E48:E57,EXPT_ExpT_t1)</f>
        <v>71.3268276688751</v>
      </c>
      <c r="G57" s="77">
        <f>[1]!FF_ERR(C57,F57)</f>
        <v>5.673172331124903</v>
      </c>
    </row>
    <row r="58" spans="2:7" ht="12.75">
      <c r="B58">
        <f t="shared" si="1"/>
        <v>9</v>
      </c>
      <c r="C58" s="9">
        <v>64</v>
      </c>
      <c r="D58" s="76">
        <f>[1]!FF_EXP_A(C58,D57,E57,EXPT_AlphaT1)</f>
        <v>71.68064569579298</v>
      </c>
      <c r="E58" s="41">
        <f>[1]!FF_EXP_B(D58,D57,E57,EXPT_BetaT1)</f>
        <v>1.1571664196468725</v>
      </c>
      <c r="F58" s="21">
        <f>[1]!FF_LINEAR(D49:D58,E49:E58,EXPT_ExpT_t1)</f>
        <v>71.83635057950141</v>
      </c>
      <c r="G58" s="77">
        <f>[1]!FF_ERR(C58,F58)</f>
        <v>-7.8363505795014134</v>
      </c>
    </row>
    <row r="59" spans="2:7" ht="12.75">
      <c r="B59">
        <f t="shared" si="1"/>
        <v>10</v>
      </c>
      <c r="C59" s="9">
        <v>65</v>
      </c>
      <c r="D59" s="76">
        <f>[1]!FF_EXP_A(C59,D58,E58,EXPT_AlphaT1)</f>
        <v>72.05403089221662</v>
      </c>
      <c r="E59" s="41">
        <f>[1]!FF_EXP_B(D59,D58,E58,EXPT_BetaT1)</f>
        <v>1.0787882961566242</v>
      </c>
      <c r="F59" s="21">
        <f>[1]!FF_LINEAR(D50:D59,E50:E59,EXPT_ExpT_t1)</f>
        <v>73.77655771729555</v>
      </c>
      <c r="G59" s="77">
        <f>[1]!FF_ERR(C59,F59)</f>
        <v>-8.776557717295546</v>
      </c>
    </row>
  </sheetData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29"/>
  <sheetViews>
    <sheetView workbookViewId="0" topLeftCell="A1">
      <selection activeCell="G16" sqref="G16"/>
    </sheetView>
  </sheetViews>
  <sheetFormatPr defaultColWidth="11.00390625" defaultRowHeight="12.75"/>
  <cols>
    <col min="1" max="1" width="18.00390625" style="0" customWidth="1"/>
    <col min="2" max="2" width="8.75390625" style="0" customWidth="1"/>
    <col min="3" max="3" width="18.75390625" style="0" customWidth="1"/>
    <col min="4" max="4" width="10.125" style="59" customWidth="1"/>
    <col min="5" max="5" width="8.125" style="0" customWidth="1"/>
  </cols>
  <sheetData>
    <row r="1" ht="12.75">
      <c r="A1" s="78" t="s">
        <v>38</v>
      </c>
    </row>
    <row r="3" spans="1:2" ht="12.75">
      <c r="A3" s="59" t="s">
        <v>39</v>
      </c>
      <c r="B3" s="11">
        <v>2</v>
      </c>
    </row>
    <row r="4" spans="1:5" ht="12.75">
      <c r="A4" s="59" t="s">
        <v>40</v>
      </c>
      <c r="B4" s="11">
        <f>[1]!FF_RAND(-B3)</f>
        <v>0.7133256793022156</v>
      </c>
      <c r="D4" s="59" t="s">
        <v>41</v>
      </c>
      <c r="E4" s="79">
        <f>[1]!FF_RAND(-B3)</f>
        <v>0.7133256793022156</v>
      </c>
    </row>
    <row r="5" spans="1:2" ht="12.75">
      <c r="A5" s="59" t="s">
        <v>42</v>
      </c>
      <c r="B5" s="11">
        <f>[1]!FF_RAND(-B4)</f>
        <v>0.12229901552200317</v>
      </c>
    </row>
    <row r="6" spans="1:2" ht="12.75">
      <c r="A6" s="59" t="s">
        <v>43</v>
      </c>
      <c r="B6" s="11">
        <f>[1]!FF_RAND(-B5)</f>
        <v>0.9415409564971924</v>
      </c>
    </row>
    <row r="8" spans="1:5" ht="12.75">
      <c r="A8" s="59" t="s">
        <v>136</v>
      </c>
      <c r="B8" s="80" t="s">
        <v>137</v>
      </c>
      <c r="D8" s="59" t="s">
        <v>44</v>
      </c>
      <c r="E8" s="81">
        <f>[1]!FF_SIMERR(B4,B8:B11)</f>
        <v>2.81563272445031</v>
      </c>
    </row>
    <row r="9" spans="1:2" ht="12.75">
      <c r="A9" s="59" t="s">
        <v>138</v>
      </c>
      <c r="B9" s="80">
        <v>50</v>
      </c>
    </row>
    <row r="10" spans="1:2" ht="12.75">
      <c r="A10" s="59" t="s">
        <v>139</v>
      </c>
      <c r="B10" s="80">
        <v>5</v>
      </c>
    </row>
    <row r="11" spans="1:2" ht="12.75">
      <c r="A11" s="59" t="s">
        <v>140</v>
      </c>
      <c r="B11" s="80">
        <v>0</v>
      </c>
    </row>
    <row r="12" spans="1:5" ht="12.75">
      <c r="A12" s="59" t="s">
        <v>141</v>
      </c>
      <c r="B12" s="80" t="s">
        <v>137</v>
      </c>
      <c r="D12" s="59" t="s">
        <v>79</v>
      </c>
      <c r="E12" s="79">
        <f>[1]!FF_SIMCHANGE(B5,B6,B12:B15)</f>
        <v>0</v>
      </c>
    </row>
    <row r="13" spans="1:2" ht="12.75">
      <c r="A13" s="59" t="s">
        <v>142</v>
      </c>
      <c r="B13" s="80">
        <v>0.100000001490116</v>
      </c>
    </row>
    <row r="14" spans="1:2" ht="12.75">
      <c r="A14" s="59" t="s">
        <v>143</v>
      </c>
      <c r="B14" s="80">
        <v>0</v>
      </c>
    </row>
    <row r="15" spans="1:2" ht="12.75">
      <c r="A15" s="59" t="s">
        <v>144</v>
      </c>
      <c r="B15" s="80">
        <v>1</v>
      </c>
    </row>
    <row r="19" ht="12.75">
      <c r="D19"/>
    </row>
    <row r="20" ht="12.75">
      <c r="D20"/>
    </row>
    <row r="21" ht="12.75">
      <c r="D21"/>
    </row>
    <row r="22" ht="12.75">
      <c r="D22"/>
    </row>
    <row r="23" ht="12.75">
      <c r="D23"/>
    </row>
    <row r="24" ht="12.75">
      <c r="D24"/>
    </row>
    <row r="25" ht="12.75">
      <c r="D25"/>
    </row>
    <row r="26" ht="12.75">
      <c r="D26"/>
    </row>
    <row r="27" ht="12.75">
      <c r="D27"/>
    </row>
    <row r="28" ht="12.75">
      <c r="D28"/>
    </row>
    <row r="29" ht="12.75">
      <c r="D29"/>
    </row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V154"/>
  <sheetViews>
    <sheetView showGridLines="0" workbookViewId="0" topLeftCell="D1">
      <selection activeCell="H30" sqref="H30"/>
    </sheetView>
  </sheetViews>
  <sheetFormatPr defaultColWidth="11.00390625" defaultRowHeight="12.75"/>
  <cols>
    <col min="1" max="4" width="5.875" style="83" customWidth="1"/>
    <col min="5" max="5" width="9.25390625" style="83" customWidth="1"/>
    <col min="6" max="9" width="6.75390625" style="83" customWidth="1"/>
    <col min="10" max="10" width="8.375" style="107" customWidth="1"/>
    <col min="11" max="17" width="6.75390625" style="83" customWidth="1"/>
    <col min="18" max="25" width="5.875" style="83" customWidth="1"/>
    <col min="26" max="26" width="5.875" style="0" customWidth="1"/>
    <col min="30" max="37" width="5.875" style="83" customWidth="1"/>
    <col min="38" max="38" width="5.875" style="0" customWidth="1"/>
    <col min="42" max="47" width="5.875" style="83" customWidth="1"/>
    <col min="48" max="48" width="8.625" style="83" customWidth="1"/>
    <col min="49" max="16384" width="5.875" style="83" customWidth="1"/>
  </cols>
  <sheetData>
    <row r="1" ht="15">
      <c r="A1" s="82" t="s">
        <v>133</v>
      </c>
    </row>
    <row r="2" spans="5:12" ht="12.75">
      <c r="E2" s="84" t="s">
        <v>80</v>
      </c>
      <c r="H2" s="83" t="s">
        <v>91</v>
      </c>
      <c r="I2" s="83" t="s">
        <v>91</v>
      </c>
      <c r="K2" s="85" t="s">
        <v>67</v>
      </c>
      <c r="L2" s="118">
        <v>10000</v>
      </c>
    </row>
    <row r="3" spans="5:12" ht="12.75">
      <c r="E3" s="84" t="s">
        <v>81</v>
      </c>
      <c r="F3" s="83" t="s">
        <v>68</v>
      </c>
      <c r="H3" s="86" t="s">
        <v>92</v>
      </c>
      <c r="I3" s="86" t="s">
        <v>92</v>
      </c>
      <c r="K3" s="85" t="s">
        <v>69</v>
      </c>
      <c r="L3" s="118">
        <v>500</v>
      </c>
    </row>
    <row r="4" spans="5:9" ht="12.75">
      <c r="E4" s="84" t="s">
        <v>135</v>
      </c>
      <c r="H4" s="86">
        <f>AG15</f>
        <v>6</v>
      </c>
      <c r="I4" s="86">
        <f>AH15</f>
        <v>2</v>
      </c>
    </row>
    <row r="5" spans="5:17" ht="24.75">
      <c r="E5" s="84" t="s">
        <v>83</v>
      </c>
      <c r="F5" s="87" t="s">
        <v>113</v>
      </c>
      <c r="G5" s="87" t="s">
        <v>70</v>
      </c>
      <c r="H5" s="87" t="str">
        <f>CONCATENATE(," MA(",cisco_MA1,")")</f>
        <v> MA(6)</v>
      </c>
      <c r="I5" s="87" t="str">
        <f>CONCATENATE(," MA(",cisco_MA2,")")</f>
        <v> MA(2)</v>
      </c>
      <c r="J5" s="108" t="s">
        <v>71</v>
      </c>
      <c r="K5" s="88" t="s">
        <v>72</v>
      </c>
      <c r="L5" s="88" t="s">
        <v>73</v>
      </c>
      <c r="M5" s="88" t="s">
        <v>74</v>
      </c>
      <c r="N5" s="88" t="s">
        <v>75</v>
      </c>
      <c r="O5" s="88" t="s">
        <v>67</v>
      </c>
      <c r="P5" s="88" t="s">
        <v>76</v>
      </c>
      <c r="Q5" s="88" t="s">
        <v>77</v>
      </c>
    </row>
    <row r="6" spans="5:17" ht="12.75">
      <c r="E6" s="84" t="s">
        <v>84</v>
      </c>
      <c r="F6" s="114"/>
      <c r="G6" s="114">
        <f aca="true" t="shared" si="0" ref="G6:Q6">AVERAGE(G30:G154)</f>
        <v>17.639238095238092</v>
      </c>
      <c r="H6" s="115">
        <f t="shared" si="0"/>
        <v>17.618374373696067</v>
      </c>
      <c r="I6" s="115">
        <f t="shared" si="0"/>
        <v>17.637216963857973</v>
      </c>
      <c r="J6" s="109">
        <f t="shared" si="0"/>
        <v>1.0083638647022077</v>
      </c>
      <c r="K6" s="116">
        <f t="shared" si="0"/>
        <v>0.7428571428571429</v>
      </c>
      <c r="L6" s="116" t="e">
        <f t="shared" si="0"/>
        <v>#DIV/0!</v>
      </c>
      <c r="M6" s="116">
        <f t="shared" si="0"/>
        <v>371.42857142857144</v>
      </c>
      <c r="N6" s="117">
        <f t="shared" si="0"/>
        <v>28.142857142857142</v>
      </c>
      <c r="O6" s="117">
        <f t="shared" si="0"/>
        <v>4599.047619047619</v>
      </c>
      <c r="P6" s="117">
        <f t="shared" si="0"/>
        <v>6590.0952380952385</v>
      </c>
      <c r="Q6" s="117">
        <f t="shared" si="0"/>
        <v>11189.142857142857</v>
      </c>
    </row>
    <row r="7" spans="5:17" ht="12.75">
      <c r="E7" s="84" t="s">
        <v>85</v>
      </c>
      <c r="F7" s="114"/>
      <c r="G7" s="114">
        <f aca="true" t="shared" si="1" ref="G7:Q7">STDEV(G30:G154)</f>
        <v>1.696367553172954</v>
      </c>
      <c r="H7" s="115">
        <f t="shared" si="1"/>
        <v>1.8097435054776019</v>
      </c>
      <c r="I7" s="115">
        <f t="shared" si="1"/>
        <v>1.7204543658145106</v>
      </c>
      <c r="J7" s="109">
        <f t="shared" si="1"/>
        <v>0.020061588134498116</v>
      </c>
      <c r="K7" s="116">
        <f t="shared" si="1"/>
        <v>0.43915503282683993</v>
      </c>
      <c r="L7" s="116" t="e">
        <f t="shared" si="1"/>
        <v>#DIV/0!</v>
      </c>
      <c r="M7" s="116">
        <f t="shared" si="1"/>
        <v>219.57751641341997</v>
      </c>
      <c r="N7" s="117">
        <f t="shared" si="1"/>
        <v>3290.3273347465324</v>
      </c>
      <c r="O7" s="117">
        <f t="shared" si="1"/>
        <v>3836.386276324656</v>
      </c>
      <c r="P7" s="117">
        <f t="shared" si="1"/>
        <v>3968.5744498395657</v>
      </c>
      <c r="Q7" s="117">
        <f t="shared" si="1"/>
        <v>580.2877507119885</v>
      </c>
    </row>
    <row r="8" spans="5:17" ht="12.75">
      <c r="E8" s="84" t="s">
        <v>86</v>
      </c>
      <c r="F8" s="89"/>
      <c r="G8" s="89" t="s">
        <v>89</v>
      </c>
      <c r="H8" s="90" t="s">
        <v>89</v>
      </c>
      <c r="I8" s="90" t="s">
        <v>89</v>
      </c>
      <c r="J8" s="110" t="s">
        <v>89</v>
      </c>
      <c r="K8" s="91" t="s">
        <v>89</v>
      </c>
      <c r="L8" s="91" t="s">
        <v>89</v>
      </c>
      <c r="M8" s="91" t="s">
        <v>89</v>
      </c>
      <c r="N8" s="91" t="s">
        <v>89</v>
      </c>
      <c r="O8" s="91" t="s">
        <v>89</v>
      </c>
      <c r="P8" s="91" t="s">
        <v>89</v>
      </c>
      <c r="Q8" s="91" t="s">
        <v>89</v>
      </c>
    </row>
    <row r="9" ht="12.75">
      <c r="E9" s="84" t="s">
        <v>87</v>
      </c>
    </row>
    <row r="10" spans="5:36" ht="12.75">
      <c r="E10" s="92">
        <v>-19</v>
      </c>
      <c r="F10" s="93">
        <v>36238</v>
      </c>
      <c r="G10" s="94">
        <v>14.04</v>
      </c>
      <c r="H10" s="95" t="s">
        <v>89</v>
      </c>
      <c r="I10" s="95" t="s">
        <v>89</v>
      </c>
      <c r="J10" s="111" t="s">
        <v>89</v>
      </c>
      <c r="K10" s="96" t="s">
        <v>89</v>
      </c>
      <c r="L10" s="96" t="s">
        <v>89</v>
      </c>
      <c r="M10" s="96" t="s">
        <v>89</v>
      </c>
      <c r="N10" s="96" t="s">
        <v>89</v>
      </c>
      <c r="O10" s="96" t="s">
        <v>89</v>
      </c>
      <c r="P10" s="96" t="s">
        <v>89</v>
      </c>
      <c r="Q10" s="96" t="s">
        <v>89</v>
      </c>
      <c r="T10" s="122" t="s">
        <v>45</v>
      </c>
      <c r="W10" s="119" t="s">
        <v>46</v>
      </c>
      <c r="X10" s="119" t="s">
        <v>47</v>
      </c>
      <c r="AF10" s="122" t="s">
        <v>45</v>
      </c>
      <c r="AI10" s="119" t="s">
        <v>46</v>
      </c>
      <c r="AJ10" s="119" t="s">
        <v>47</v>
      </c>
    </row>
    <row r="11" spans="5:36" ht="12.75">
      <c r="E11" s="92">
        <f aca="true" t="shared" si="2" ref="E11:E42">E10+1</f>
        <v>-18</v>
      </c>
      <c r="F11" s="93">
        <v>36239</v>
      </c>
      <c r="G11" s="94">
        <v>13.9</v>
      </c>
      <c r="H11" s="95" t="s">
        <v>89</v>
      </c>
      <c r="I11" s="95" t="s">
        <v>89</v>
      </c>
      <c r="J11" s="111" t="s">
        <v>89</v>
      </c>
      <c r="K11" s="96" t="s">
        <v>89</v>
      </c>
      <c r="L11" s="96" t="s">
        <v>89</v>
      </c>
      <c r="M11" s="96" t="s">
        <v>89</v>
      </c>
      <c r="N11" s="96" t="s">
        <v>89</v>
      </c>
      <c r="O11" s="96" t="s">
        <v>89</v>
      </c>
      <c r="P11" s="96" t="s">
        <v>89</v>
      </c>
      <c r="Q11" s="96" t="s">
        <v>89</v>
      </c>
      <c r="T11" s="85" t="s">
        <v>48</v>
      </c>
      <c r="U11" s="83" t="s">
        <v>49</v>
      </c>
      <c r="W11" s="124" t="s">
        <v>62</v>
      </c>
      <c r="X11" s="118">
        <f>Q134</f>
        <v>12955</v>
      </c>
      <c r="AF11" s="85" t="s">
        <v>48</v>
      </c>
      <c r="AG11" s="83" t="s">
        <v>60</v>
      </c>
      <c r="AI11" s="124" t="s">
        <v>62</v>
      </c>
      <c r="AJ11" s="118">
        <f>Q134</f>
        <v>12955</v>
      </c>
    </row>
    <row r="12" spans="5:48" ht="12.75">
      <c r="E12" s="92">
        <f t="shared" si="2"/>
        <v>-17</v>
      </c>
      <c r="F12" s="93">
        <v>36242</v>
      </c>
      <c r="G12" s="94">
        <v>13.51</v>
      </c>
      <c r="H12" s="95" t="s">
        <v>89</v>
      </c>
      <c r="I12" s="95" t="s">
        <v>89</v>
      </c>
      <c r="J12" s="111" t="s">
        <v>89</v>
      </c>
      <c r="K12" s="96" t="s">
        <v>89</v>
      </c>
      <c r="L12" s="96" t="s">
        <v>89</v>
      </c>
      <c r="M12" s="96" t="s">
        <v>89</v>
      </c>
      <c r="N12" s="96" t="s">
        <v>89</v>
      </c>
      <c r="O12" s="96" t="s">
        <v>89</v>
      </c>
      <c r="P12" s="96" t="s">
        <v>89</v>
      </c>
      <c r="Q12" s="96" t="s">
        <v>89</v>
      </c>
      <c r="T12" s="85" t="s">
        <v>50</v>
      </c>
      <c r="U12" s="83" t="s">
        <v>51</v>
      </c>
      <c r="Z12" s="123" t="s">
        <v>58</v>
      </c>
      <c r="AA12" s="2"/>
      <c r="AB12" s="2"/>
      <c r="AC12" s="2"/>
      <c r="AF12" s="85" t="s">
        <v>50</v>
      </c>
      <c r="AG12" s="83" t="s">
        <v>61</v>
      </c>
      <c r="AL12" s="123" t="s">
        <v>58</v>
      </c>
      <c r="AM12" s="2"/>
      <c r="AN12" s="2"/>
      <c r="AO12" s="2"/>
      <c r="AS12" s="2" t="s">
        <v>59</v>
      </c>
      <c r="AT12" s="2" t="s">
        <v>53</v>
      </c>
      <c r="AU12" s="2">
        <v>20</v>
      </c>
      <c r="AV12" s="2" t="s">
        <v>63</v>
      </c>
    </row>
    <row r="13" spans="5:48" ht="12.75">
      <c r="E13" s="92">
        <f t="shared" si="2"/>
        <v>-16</v>
      </c>
      <c r="F13" s="93">
        <v>36243</v>
      </c>
      <c r="G13" s="94">
        <v>13.72</v>
      </c>
      <c r="H13" s="95" t="s">
        <v>89</v>
      </c>
      <c r="I13" s="95" t="s">
        <v>89</v>
      </c>
      <c r="J13" s="111" t="s">
        <v>89</v>
      </c>
      <c r="K13" s="96" t="s">
        <v>89</v>
      </c>
      <c r="L13" s="96" t="s">
        <v>89</v>
      </c>
      <c r="M13" s="96" t="s">
        <v>89</v>
      </c>
      <c r="N13" s="96" t="s">
        <v>89</v>
      </c>
      <c r="O13" s="96" t="s">
        <v>89</v>
      </c>
      <c r="P13" s="96" t="s">
        <v>89</v>
      </c>
      <c r="Q13" s="96" t="s">
        <v>89</v>
      </c>
      <c r="T13" s="85" t="s">
        <v>52</v>
      </c>
      <c r="U13" s="119">
        <v>1</v>
      </c>
      <c r="V13" s="119">
        <v>2</v>
      </c>
      <c r="Z13" s="2" t="s">
        <v>59</v>
      </c>
      <c r="AA13" s="2" t="s">
        <v>53</v>
      </c>
      <c r="AB13" s="2" t="s">
        <v>54</v>
      </c>
      <c r="AC13" s="2" t="s">
        <v>63</v>
      </c>
      <c r="AF13" s="85" t="s">
        <v>52</v>
      </c>
      <c r="AG13" s="119">
        <v>1</v>
      </c>
      <c r="AH13" s="119">
        <v>2</v>
      </c>
      <c r="AL13" s="2" t="s">
        <v>59</v>
      </c>
      <c r="AM13" s="2" t="s">
        <v>53</v>
      </c>
      <c r="AN13" s="2" t="s">
        <v>54</v>
      </c>
      <c r="AO13" s="2" t="s">
        <v>63</v>
      </c>
      <c r="AS13" s="12">
        <v>14</v>
      </c>
      <c r="AT13" s="12">
        <v>8</v>
      </c>
      <c r="AU13" s="12">
        <v>10</v>
      </c>
      <c r="AV13" s="12">
        <v>-12885</v>
      </c>
    </row>
    <row r="14" spans="5:48" ht="12.75">
      <c r="E14" s="92">
        <f t="shared" si="2"/>
        <v>-15</v>
      </c>
      <c r="F14" s="93">
        <v>36244</v>
      </c>
      <c r="G14" s="94">
        <v>13.66</v>
      </c>
      <c r="H14" s="95" t="s">
        <v>89</v>
      </c>
      <c r="I14" s="95" t="s">
        <v>89</v>
      </c>
      <c r="J14" s="111" t="s">
        <v>89</v>
      </c>
      <c r="K14" s="96" t="s">
        <v>89</v>
      </c>
      <c r="L14" s="96" t="s">
        <v>89</v>
      </c>
      <c r="M14" s="96" t="s">
        <v>89</v>
      </c>
      <c r="N14" s="96" t="s">
        <v>89</v>
      </c>
      <c r="O14" s="96" t="s">
        <v>89</v>
      </c>
      <c r="P14" s="96" t="s">
        <v>89</v>
      </c>
      <c r="Q14" s="96" t="s">
        <v>89</v>
      </c>
      <c r="T14" s="85" t="s">
        <v>81</v>
      </c>
      <c r="U14" s="125" t="s">
        <v>53</v>
      </c>
      <c r="V14" s="125" t="s">
        <v>54</v>
      </c>
      <c r="Z14" s="12">
        <v>12</v>
      </c>
      <c r="AA14" s="12">
        <v>6</v>
      </c>
      <c r="AB14" s="12">
        <v>2</v>
      </c>
      <c r="AC14" s="12">
        <v>12955</v>
      </c>
      <c r="AF14" s="85" t="s">
        <v>81</v>
      </c>
      <c r="AG14" s="119" t="s">
        <v>53</v>
      </c>
      <c r="AH14" s="125" t="s">
        <v>54</v>
      </c>
      <c r="AL14" s="12">
        <v>10</v>
      </c>
      <c r="AM14" s="12">
        <v>6</v>
      </c>
      <c r="AN14" s="12">
        <v>2</v>
      </c>
      <c r="AO14" s="12">
        <v>12955</v>
      </c>
      <c r="AS14" s="12">
        <v>17</v>
      </c>
      <c r="AT14" s="12">
        <v>8</v>
      </c>
      <c r="AU14" s="12">
        <v>9</v>
      </c>
      <c r="AV14" s="12">
        <v>-12790</v>
      </c>
    </row>
    <row r="15" spans="5:48" ht="12.75">
      <c r="E15" s="92">
        <f t="shared" si="2"/>
        <v>-14</v>
      </c>
      <c r="F15" s="93">
        <v>36245</v>
      </c>
      <c r="G15" s="94">
        <v>13.5</v>
      </c>
      <c r="H15" s="95" t="s">
        <v>89</v>
      </c>
      <c r="I15" s="95" t="s">
        <v>89</v>
      </c>
      <c r="J15" s="111" t="s">
        <v>89</v>
      </c>
      <c r="K15" s="96" t="s">
        <v>89</v>
      </c>
      <c r="L15" s="96" t="s">
        <v>89</v>
      </c>
      <c r="M15" s="96" t="s">
        <v>89</v>
      </c>
      <c r="N15" s="96" t="s">
        <v>89</v>
      </c>
      <c r="O15" s="96" t="s">
        <v>89</v>
      </c>
      <c r="P15" s="96" t="s">
        <v>89</v>
      </c>
      <c r="Q15" s="96" t="s">
        <v>89</v>
      </c>
      <c r="T15" s="85" t="s">
        <v>55</v>
      </c>
      <c r="U15" s="120">
        <v>6</v>
      </c>
      <c r="V15" s="120">
        <v>2</v>
      </c>
      <c r="Z15" s="12">
        <v>5</v>
      </c>
      <c r="AA15" s="12">
        <v>4</v>
      </c>
      <c r="AB15" s="12">
        <v>2</v>
      </c>
      <c r="AC15" s="12">
        <v>12870</v>
      </c>
      <c r="AF15" s="85" t="s">
        <v>55</v>
      </c>
      <c r="AG15" s="120">
        <v>6</v>
      </c>
      <c r="AH15" s="120">
        <v>2</v>
      </c>
      <c r="AL15" s="12">
        <v>3</v>
      </c>
      <c r="AM15" s="12">
        <v>5</v>
      </c>
      <c r="AN15" s="12">
        <v>1</v>
      </c>
      <c r="AO15" s="12">
        <v>12830</v>
      </c>
      <c r="AS15" s="12">
        <v>6</v>
      </c>
      <c r="AT15" s="12">
        <v>5</v>
      </c>
      <c r="AU15" s="12">
        <v>12</v>
      </c>
      <c r="AV15" s="12">
        <v>-12600</v>
      </c>
    </row>
    <row r="16" spans="5:48" ht="12.75">
      <c r="E16" s="92">
        <f t="shared" si="2"/>
        <v>-13</v>
      </c>
      <c r="F16" s="93">
        <v>36246</v>
      </c>
      <c r="G16" s="94">
        <v>13.22</v>
      </c>
      <c r="H16" s="95" t="s">
        <v>89</v>
      </c>
      <c r="I16" s="95" t="s">
        <v>89</v>
      </c>
      <c r="J16" s="111" t="s">
        <v>89</v>
      </c>
      <c r="K16" s="96" t="s">
        <v>89</v>
      </c>
      <c r="L16" s="96" t="s">
        <v>89</v>
      </c>
      <c r="M16" s="96" t="s">
        <v>89</v>
      </c>
      <c r="N16" s="96" t="s">
        <v>89</v>
      </c>
      <c r="O16" s="96" t="s">
        <v>89</v>
      </c>
      <c r="P16" s="96" t="s">
        <v>89</v>
      </c>
      <c r="Q16" s="96" t="s">
        <v>89</v>
      </c>
      <c r="T16" s="85" t="s">
        <v>56</v>
      </c>
      <c r="U16" s="121">
        <v>1</v>
      </c>
      <c r="V16" s="121">
        <v>1</v>
      </c>
      <c r="Z16" s="12">
        <v>7</v>
      </c>
      <c r="AA16" s="12">
        <v>5</v>
      </c>
      <c r="AB16" s="12">
        <v>1</v>
      </c>
      <c r="AC16" s="12">
        <v>12830</v>
      </c>
      <c r="AF16" s="85" t="s">
        <v>56</v>
      </c>
      <c r="AG16" s="121">
        <v>1</v>
      </c>
      <c r="AH16" s="121">
        <v>1</v>
      </c>
      <c r="AL16" s="12">
        <v>2</v>
      </c>
      <c r="AM16" s="12">
        <v>5</v>
      </c>
      <c r="AN16" s="12">
        <v>2</v>
      </c>
      <c r="AO16" s="12">
        <v>12820</v>
      </c>
      <c r="AS16" s="12">
        <v>13</v>
      </c>
      <c r="AT16" s="12">
        <v>8</v>
      </c>
      <c r="AU16" s="12">
        <v>13</v>
      </c>
      <c r="AV16" s="12">
        <v>-12490</v>
      </c>
    </row>
    <row r="17" spans="5:48" ht="12.75">
      <c r="E17" s="92">
        <f t="shared" si="2"/>
        <v>-12</v>
      </c>
      <c r="F17" s="93">
        <v>36249</v>
      </c>
      <c r="G17" s="94">
        <v>12.98</v>
      </c>
      <c r="H17" s="95" t="s">
        <v>89</v>
      </c>
      <c r="I17" s="95" t="s">
        <v>89</v>
      </c>
      <c r="J17" s="111" t="s">
        <v>89</v>
      </c>
      <c r="K17" s="96" t="s">
        <v>89</v>
      </c>
      <c r="L17" s="96" t="s">
        <v>89</v>
      </c>
      <c r="M17" s="96" t="s">
        <v>89</v>
      </c>
      <c r="N17" s="96" t="s">
        <v>89</v>
      </c>
      <c r="O17" s="96" t="s">
        <v>89</v>
      </c>
      <c r="P17" s="96" t="s">
        <v>89</v>
      </c>
      <c r="Q17" s="96" t="s">
        <v>89</v>
      </c>
      <c r="T17" s="85" t="s">
        <v>57</v>
      </c>
      <c r="U17" s="121">
        <v>10</v>
      </c>
      <c r="V17" s="121">
        <f>U15-1</f>
        <v>5</v>
      </c>
      <c r="Z17" s="12">
        <v>8</v>
      </c>
      <c r="AA17" s="12">
        <v>5</v>
      </c>
      <c r="AB17" s="12">
        <v>2</v>
      </c>
      <c r="AC17" s="12">
        <v>12820</v>
      </c>
      <c r="AF17" s="85" t="s">
        <v>57</v>
      </c>
      <c r="AG17" s="121">
        <v>10</v>
      </c>
      <c r="AH17" s="121">
        <f>AG15-1</f>
        <v>5</v>
      </c>
      <c r="AL17" s="12">
        <v>14</v>
      </c>
      <c r="AM17" s="12">
        <v>7</v>
      </c>
      <c r="AN17" s="12">
        <v>2</v>
      </c>
      <c r="AO17" s="12">
        <v>12780</v>
      </c>
      <c r="AS17" s="12">
        <v>7</v>
      </c>
      <c r="AT17" s="12">
        <v>5</v>
      </c>
      <c r="AU17" s="12">
        <v>11</v>
      </c>
      <c r="AV17" s="12">
        <v>-12450</v>
      </c>
    </row>
    <row r="18" spans="5:48" ht="12.75">
      <c r="E18" s="92">
        <f t="shared" si="2"/>
        <v>-11</v>
      </c>
      <c r="F18" s="93">
        <v>36250</v>
      </c>
      <c r="G18" s="94">
        <v>12.98</v>
      </c>
      <c r="H18" s="95" t="s">
        <v>89</v>
      </c>
      <c r="I18" s="95" t="s">
        <v>89</v>
      </c>
      <c r="J18" s="111" t="s">
        <v>89</v>
      </c>
      <c r="K18" s="96" t="s">
        <v>89</v>
      </c>
      <c r="L18" s="96" t="s">
        <v>89</v>
      </c>
      <c r="M18" s="96" t="s">
        <v>89</v>
      </c>
      <c r="N18" s="96" t="s">
        <v>89</v>
      </c>
      <c r="O18" s="96" t="s">
        <v>89</v>
      </c>
      <c r="P18" s="96" t="s">
        <v>89</v>
      </c>
      <c r="Q18" s="96" t="s">
        <v>89</v>
      </c>
      <c r="T18"/>
      <c r="U18"/>
      <c r="V18"/>
      <c r="W18"/>
      <c r="Z18" s="12">
        <v>4</v>
      </c>
      <c r="AA18" s="12">
        <v>4</v>
      </c>
      <c r="AB18" s="12">
        <v>1</v>
      </c>
      <c r="AC18" s="12">
        <v>12790</v>
      </c>
      <c r="AF18"/>
      <c r="AG18"/>
      <c r="AH18"/>
      <c r="AL18" s="12">
        <v>13</v>
      </c>
      <c r="AM18" s="12">
        <v>6</v>
      </c>
      <c r="AN18" s="12">
        <v>1</v>
      </c>
      <c r="AO18" s="12">
        <v>12690</v>
      </c>
      <c r="AS18" s="12">
        <v>16</v>
      </c>
      <c r="AT18" s="12">
        <v>8</v>
      </c>
      <c r="AU18" s="12">
        <v>11</v>
      </c>
      <c r="AV18" s="12">
        <v>-12435</v>
      </c>
    </row>
    <row r="19" spans="5:48" ht="12.75">
      <c r="E19" s="92">
        <f t="shared" si="2"/>
        <v>-10</v>
      </c>
      <c r="F19" s="93">
        <v>36251</v>
      </c>
      <c r="G19" s="94">
        <v>13.64</v>
      </c>
      <c r="H19" s="95" t="s">
        <v>89</v>
      </c>
      <c r="I19" s="95" t="s">
        <v>89</v>
      </c>
      <c r="J19" s="111" t="s">
        <v>89</v>
      </c>
      <c r="K19" s="96" t="s">
        <v>89</v>
      </c>
      <c r="L19" s="96" t="s">
        <v>89</v>
      </c>
      <c r="M19" s="96" t="s">
        <v>89</v>
      </c>
      <c r="N19" s="96" t="s">
        <v>89</v>
      </c>
      <c r="O19" s="96" t="s">
        <v>89</v>
      </c>
      <c r="P19" s="96" t="s">
        <v>89</v>
      </c>
      <c r="Q19" s="96" t="s">
        <v>89</v>
      </c>
      <c r="Z19" s="12">
        <v>17</v>
      </c>
      <c r="AA19" s="12">
        <v>7</v>
      </c>
      <c r="AB19" s="12">
        <v>2</v>
      </c>
      <c r="AC19" s="12">
        <v>12780</v>
      </c>
      <c r="AL19" s="12">
        <v>9</v>
      </c>
      <c r="AM19" s="12">
        <v>3</v>
      </c>
      <c r="AN19" s="12">
        <v>1</v>
      </c>
      <c r="AO19" s="12">
        <v>12645</v>
      </c>
      <c r="AS19" s="12">
        <v>27</v>
      </c>
      <c r="AT19" s="12">
        <v>7</v>
      </c>
      <c r="AU19" s="12">
        <v>4</v>
      </c>
      <c r="AV19" s="12">
        <v>-12415</v>
      </c>
    </row>
    <row r="20" spans="5:48" ht="12.75">
      <c r="E20" s="92">
        <f t="shared" si="2"/>
        <v>-9</v>
      </c>
      <c r="F20" s="93">
        <v>36252</v>
      </c>
      <c r="G20" s="94">
        <v>13.64</v>
      </c>
      <c r="H20" s="95" t="s">
        <v>89</v>
      </c>
      <c r="I20" s="95" t="s">
        <v>89</v>
      </c>
      <c r="J20" s="111" t="s">
        <v>89</v>
      </c>
      <c r="K20" s="96" t="s">
        <v>89</v>
      </c>
      <c r="L20" s="96" t="s">
        <v>89</v>
      </c>
      <c r="M20" s="96" t="s">
        <v>89</v>
      </c>
      <c r="N20" s="96" t="s">
        <v>89</v>
      </c>
      <c r="O20" s="96" t="s">
        <v>89</v>
      </c>
      <c r="P20" s="96" t="s">
        <v>89</v>
      </c>
      <c r="Q20" s="96" t="s">
        <v>89</v>
      </c>
      <c r="Z20" s="12">
        <v>6</v>
      </c>
      <c r="AA20" s="12">
        <v>4</v>
      </c>
      <c r="AB20" s="12">
        <v>3</v>
      </c>
      <c r="AC20" s="12">
        <v>12735</v>
      </c>
      <c r="AL20" s="12">
        <v>1</v>
      </c>
      <c r="AM20" s="12">
        <v>5</v>
      </c>
      <c r="AN20" s="12">
        <v>3</v>
      </c>
      <c r="AO20" s="12">
        <v>12550</v>
      </c>
      <c r="AS20" s="12">
        <v>31</v>
      </c>
      <c r="AT20" s="12">
        <v>9</v>
      </c>
      <c r="AU20" s="12">
        <v>4</v>
      </c>
      <c r="AV20" s="12">
        <v>-12250</v>
      </c>
    </row>
    <row r="21" spans="5:48" ht="12.75">
      <c r="E21" s="92">
        <f t="shared" si="2"/>
        <v>-8</v>
      </c>
      <c r="F21" s="93">
        <v>36253</v>
      </c>
      <c r="G21" s="94">
        <v>13.71</v>
      </c>
      <c r="H21" s="95" t="s">
        <v>89</v>
      </c>
      <c r="I21" s="95" t="s">
        <v>89</v>
      </c>
      <c r="J21" s="111" t="s">
        <v>89</v>
      </c>
      <c r="K21" s="96" t="s">
        <v>89</v>
      </c>
      <c r="L21" s="96" t="s">
        <v>89</v>
      </c>
      <c r="M21" s="96" t="s">
        <v>89</v>
      </c>
      <c r="N21" s="96" t="s">
        <v>89</v>
      </c>
      <c r="O21" s="96" t="s">
        <v>89</v>
      </c>
      <c r="P21" s="96" t="s">
        <v>89</v>
      </c>
      <c r="Q21" s="96" t="s">
        <v>89</v>
      </c>
      <c r="U21" s="122" t="s">
        <v>64</v>
      </c>
      <c r="V21" s="83">
        <v>12955</v>
      </c>
      <c r="Z21" s="12">
        <v>10</v>
      </c>
      <c r="AA21" s="12">
        <v>5</v>
      </c>
      <c r="AB21" s="12">
        <v>4</v>
      </c>
      <c r="AC21" s="12">
        <v>12695</v>
      </c>
      <c r="AG21" s="122" t="s">
        <v>64</v>
      </c>
      <c r="AH21" s="83">
        <v>12955</v>
      </c>
      <c r="AL21" s="12">
        <v>8</v>
      </c>
      <c r="AM21" s="12">
        <v>3</v>
      </c>
      <c r="AN21" s="12">
        <v>2</v>
      </c>
      <c r="AO21" s="12">
        <v>12480</v>
      </c>
      <c r="AS21" s="12">
        <v>24</v>
      </c>
      <c r="AT21" s="12">
        <v>7</v>
      </c>
      <c r="AU21" s="12">
        <v>5</v>
      </c>
      <c r="AV21" s="12">
        <v>-12205</v>
      </c>
    </row>
    <row r="22" spans="5:48" ht="12.75">
      <c r="E22" s="92">
        <f t="shared" si="2"/>
        <v>-7</v>
      </c>
      <c r="F22" s="93">
        <v>36256</v>
      </c>
      <c r="G22" s="94">
        <v>13.57</v>
      </c>
      <c r="H22" s="95" t="s">
        <v>89</v>
      </c>
      <c r="I22" s="95" t="s">
        <v>89</v>
      </c>
      <c r="J22" s="111" t="s">
        <v>89</v>
      </c>
      <c r="K22" s="96" t="s">
        <v>89</v>
      </c>
      <c r="L22" s="96" t="s">
        <v>89</v>
      </c>
      <c r="M22" s="96" t="s">
        <v>89</v>
      </c>
      <c r="N22" s="96" t="s">
        <v>89</v>
      </c>
      <c r="O22" s="96" t="s">
        <v>89</v>
      </c>
      <c r="P22" s="96" t="s">
        <v>89</v>
      </c>
      <c r="Q22" s="96" t="s">
        <v>89</v>
      </c>
      <c r="U22" s="122" t="s">
        <v>65</v>
      </c>
      <c r="V22" s="126">
        <v>0.00023148147738538682</v>
      </c>
      <c r="Z22" s="12">
        <v>11</v>
      </c>
      <c r="AA22" s="12">
        <v>6</v>
      </c>
      <c r="AB22" s="12">
        <v>1</v>
      </c>
      <c r="AC22" s="12">
        <v>12690</v>
      </c>
      <c r="AG22" s="122" t="s">
        <v>65</v>
      </c>
      <c r="AH22" s="126">
        <v>8.101851562969387E-05</v>
      </c>
      <c r="AL22" s="12">
        <v>17</v>
      </c>
      <c r="AM22" s="12">
        <v>7</v>
      </c>
      <c r="AN22" s="12">
        <v>1</v>
      </c>
      <c r="AO22" s="12">
        <v>12465</v>
      </c>
      <c r="AS22" s="12">
        <v>2</v>
      </c>
      <c r="AT22" s="12">
        <v>5</v>
      </c>
      <c r="AU22" s="12">
        <v>13</v>
      </c>
      <c r="AV22" s="12">
        <v>-12205</v>
      </c>
    </row>
    <row r="23" spans="5:48" ht="12.75">
      <c r="E23" s="92">
        <f t="shared" si="2"/>
        <v>-6</v>
      </c>
      <c r="F23" s="93">
        <v>36257</v>
      </c>
      <c r="G23" s="94">
        <v>13.43</v>
      </c>
      <c r="H23" s="95" t="s">
        <v>89</v>
      </c>
      <c r="I23" s="95" t="s">
        <v>89</v>
      </c>
      <c r="J23" s="111" t="s">
        <v>89</v>
      </c>
      <c r="K23" s="96" t="s">
        <v>89</v>
      </c>
      <c r="L23" s="96" t="s">
        <v>89</v>
      </c>
      <c r="M23" s="96" t="s">
        <v>89</v>
      </c>
      <c r="N23" s="96" t="s">
        <v>89</v>
      </c>
      <c r="O23" s="96" t="s">
        <v>89</v>
      </c>
      <c r="P23" s="96" t="s">
        <v>89</v>
      </c>
      <c r="Q23" s="96" t="s">
        <v>89</v>
      </c>
      <c r="U23" s="122" t="s">
        <v>66</v>
      </c>
      <c r="V23" s="83">
        <v>45</v>
      </c>
      <c r="Z23" s="12">
        <v>2</v>
      </c>
      <c r="AA23" s="12">
        <v>3</v>
      </c>
      <c r="AB23" s="12">
        <v>1</v>
      </c>
      <c r="AC23" s="12">
        <v>12645</v>
      </c>
      <c r="AG23" s="122" t="s">
        <v>66</v>
      </c>
      <c r="AH23" s="83">
        <v>17</v>
      </c>
      <c r="AL23" s="12">
        <v>11</v>
      </c>
      <c r="AM23" s="12">
        <v>6</v>
      </c>
      <c r="AN23" s="12">
        <v>5</v>
      </c>
      <c r="AO23" s="12">
        <v>12435</v>
      </c>
      <c r="AS23" s="12">
        <v>4</v>
      </c>
      <c r="AT23" s="12">
        <v>5</v>
      </c>
      <c r="AU23" s="12">
        <v>10</v>
      </c>
      <c r="AV23" s="12">
        <v>-12195</v>
      </c>
    </row>
    <row r="24" spans="5:48" ht="12.75">
      <c r="E24" s="92">
        <f t="shared" si="2"/>
        <v>-5</v>
      </c>
      <c r="F24" s="93">
        <v>36258</v>
      </c>
      <c r="G24" s="94">
        <v>13.04</v>
      </c>
      <c r="H24" s="95" t="s">
        <v>89</v>
      </c>
      <c r="I24" s="95" t="s">
        <v>89</v>
      </c>
      <c r="J24" s="111" t="s">
        <v>89</v>
      </c>
      <c r="K24" s="96" t="s">
        <v>89</v>
      </c>
      <c r="L24" s="96" t="s">
        <v>89</v>
      </c>
      <c r="M24" s="96" t="s">
        <v>89</v>
      </c>
      <c r="N24" s="96" t="s">
        <v>89</v>
      </c>
      <c r="O24" s="96" t="s">
        <v>89</v>
      </c>
      <c r="P24" s="96" t="s">
        <v>89</v>
      </c>
      <c r="Q24" s="96" t="s">
        <v>89</v>
      </c>
      <c r="Z24" s="12">
        <v>14</v>
      </c>
      <c r="AA24" s="12">
        <v>6</v>
      </c>
      <c r="AB24" s="12">
        <v>4</v>
      </c>
      <c r="AC24" s="12">
        <v>12615</v>
      </c>
      <c r="AL24" s="12">
        <v>12</v>
      </c>
      <c r="AM24" s="12">
        <v>6</v>
      </c>
      <c r="AN24" s="12">
        <v>3</v>
      </c>
      <c r="AO24" s="12">
        <v>12415</v>
      </c>
      <c r="AS24" s="12">
        <v>29</v>
      </c>
      <c r="AT24" s="12">
        <v>9</v>
      </c>
      <c r="AU24" s="12">
        <v>3</v>
      </c>
      <c r="AV24" s="12">
        <v>-12140</v>
      </c>
    </row>
    <row r="25" spans="5:48" ht="12.75">
      <c r="E25" s="92">
        <f t="shared" si="2"/>
        <v>-4</v>
      </c>
      <c r="F25" s="93">
        <v>36259</v>
      </c>
      <c r="G25" s="94">
        <v>13.04</v>
      </c>
      <c r="H25" s="95" t="s">
        <v>89</v>
      </c>
      <c r="I25" s="95" t="s">
        <v>89</v>
      </c>
      <c r="J25" s="111" t="s">
        <v>89</v>
      </c>
      <c r="K25" s="96" t="s">
        <v>89</v>
      </c>
      <c r="L25" s="96" t="s">
        <v>89</v>
      </c>
      <c r="M25" s="96" t="s">
        <v>89</v>
      </c>
      <c r="N25" s="96" t="s">
        <v>89</v>
      </c>
      <c r="O25" s="96" t="s">
        <v>89</v>
      </c>
      <c r="P25" s="96" t="s">
        <v>89</v>
      </c>
      <c r="Q25" s="96" t="s">
        <v>89</v>
      </c>
      <c r="Z25" s="12">
        <v>9</v>
      </c>
      <c r="AA25" s="12">
        <v>5</v>
      </c>
      <c r="AB25" s="12">
        <v>3</v>
      </c>
      <c r="AC25" s="12">
        <v>12550</v>
      </c>
      <c r="AL25" s="12">
        <v>7</v>
      </c>
      <c r="AM25" s="12">
        <v>8</v>
      </c>
      <c r="AN25" s="12">
        <v>4</v>
      </c>
      <c r="AO25" s="12">
        <v>12215</v>
      </c>
      <c r="AS25" s="12">
        <v>26</v>
      </c>
      <c r="AT25" s="12">
        <v>7</v>
      </c>
      <c r="AU25" s="12">
        <v>6</v>
      </c>
      <c r="AV25" s="12">
        <v>-12100</v>
      </c>
    </row>
    <row r="26" spans="5:48" ht="12.75">
      <c r="E26" s="92">
        <f t="shared" si="2"/>
        <v>-3</v>
      </c>
      <c r="F26" s="93">
        <v>36260</v>
      </c>
      <c r="G26" s="94">
        <v>13.21</v>
      </c>
      <c r="H26" s="95" t="s">
        <v>89</v>
      </c>
      <c r="I26" s="95" t="s">
        <v>89</v>
      </c>
      <c r="J26" s="111" t="s">
        <v>89</v>
      </c>
      <c r="K26" s="96" t="s">
        <v>89</v>
      </c>
      <c r="L26" s="96" t="s">
        <v>89</v>
      </c>
      <c r="M26" s="96" t="s">
        <v>89</v>
      </c>
      <c r="N26" s="96" t="s">
        <v>89</v>
      </c>
      <c r="O26" s="96" t="s">
        <v>89</v>
      </c>
      <c r="P26" s="96" t="s">
        <v>89</v>
      </c>
      <c r="Q26" s="96" t="s">
        <v>89</v>
      </c>
      <c r="Z26" s="12">
        <v>3</v>
      </c>
      <c r="AA26" s="12">
        <v>3</v>
      </c>
      <c r="AB26" s="12">
        <v>2</v>
      </c>
      <c r="AC26" s="12">
        <v>12480</v>
      </c>
      <c r="AL26" s="12">
        <v>15</v>
      </c>
      <c r="AM26" s="12">
        <v>7</v>
      </c>
      <c r="AN26" s="12">
        <v>5</v>
      </c>
      <c r="AO26" s="12">
        <v>12205</v>
      </c>
      <c r="AS26" s="12">
        <v>12</v>
      </c>
      <c r="AT26" s="12">
        <v>8</v>
      </c>
      <c r="AU26" s="12">
        <v>5</v>
      </c>
      <c r="AV26" s="12">
        <v>-12095</v>
      </c>
    </row>
    <row r="27" spans="5:48" ht="12.75">
      <c r="E27" s="92">
        <f t="shared" si="2"/>
        <v>-2</v>
      </c>
      <c r="F27" s="93">
        <v>36263</v>
      </c>
      <c r="G27" s="94">
        <v>13.47</v>
      </c>
      <c r="H27" s="95" t="s">
        <v>89</v>
      </c>
      <c r="I27" s="95" t="s">
        <v>89</v>
      </c>
      <c r="J27" s="111" t="s">
        <v>89</v>
      </c>
      <c r="K27" s="96" t="s">
        <v>89</v>
      </c>
      <c r="L27" s="96" t="s">
        <v>89</v>
      </c>
      <c r="M27" s="96" t="s">
        <v>89</v>
      </c>
      <c r="N27" s="96" t="s">
        <v>89</v>
      </c>
      <c r="O27" s="96" t="s">
        <v>89</v>
      </c>
      <c r="P27" s="96" t="s">
        <v>89</v>
      </c>
      <c r="Q27" s="96" t="s">
        <v>89</v>
      </c>
      <c r="Z27" s="12">
        <v>16</v>
      </c>
      <c r="AA27" s="12">
        <v>7</v>
      </c>
      <c r="AB27" s="12">
        <v>1</v>
      </c>
      <c r="AC27" s="12">
        <v>12465</v>
      </c>
      <c r="AL27" s="12">
        <v>4</v>
      </c>
      <c r="AM27" s="12">
        <v>8</v>
      </c>
      <c r="AN27" s="12">
        <v>3</v>
      </c>
      <c r="AO27" s="12">
        <v>12110</v>
      </c>
      <c r="AS27" s="12">
        <v>5</v>
      </c>
      <c r="AT27" s="12">
        <v>5</v>
      </c>
      <c r="AU27" s="12">
        <v>15</v>
      </c>
      <c r="AV27" s="12">
        <v>-12075</v>
      </c>
    </row>
    <row r="28" spans="5:48" ht="12.75">
      <c r="E28" s="92">
        <f t="shared" si="2"/>
        <v>-1</v>
      </c>
      <c r="F28" s="93">
        <v>36264</v>
      </c>
      <c r="G28" s="94">
        <v>13.34</v>
      </c>
      <c r="H28" s="95" t="s">
        <v>89</v>
      </c>
      <c r="I28" s="95" t="s">
        <v>89</v>
      </c>
      <c r="J28" s="111" t="s">
        <v>89</v>
      </c>
      <c r="K28" s="96" t="s">
        <v>89</v>
      </c>
      <c r="L28" s="96" t="s">
        <v>89</v>
      </c>
      <c r="M28" s="96" t="s">
        <v>89</v>
      </c>
      <c r="N28" s="96" t="s">
        <v>89</v>
      </c>
      <c r="O28" s="96" t="s">
        <v>89</v>
      </c>
      <c r="P28" s="96" t="s">
        <v>89</v>
      </c>
      <c r="Q28" s="96" t="s">
        <v>89</v>
      </c>
      <c r="Z28" s="12">
        <v>15</v>
      </c>
      <c r="AA28" s="12">
        <v>6</v>
      </c>
      <c r="AB28" s="12">
        <v>5</v>
      </c>
      <c r="AC28" s="12">
        <v>12435</v>
      </c>
      <c r="AL28" s="12">
        <v>5</v>
      </c>
      <c r="AM28" s="12">
        <v>8</v>
      </c>
      <c r="AN28" s="12">
        <v>5</v>
      </c>
      <c r="AO28" s="12">
        <v>12095</v>
      </c>
      <c r="AS28" s="12">
        <v>21</v>
      </c>
      <c r="AT28" s="12">
        <v>10</v>
      </c>
      <c r="AU28" s="12">
        <v>2</v>
      </c>
      <c r="AV28" s="12">
        <v>-12035</v>
      </c>
    </row>
    <row r="29" spans="5:48" ht="12.75">
      <c r="E29" s="92">
        <f t="shared" si="2"/>
        <v>0</v>
      </c>
      <c r="F29" s="93">
        <v>36265</v>
      </c>
      <c r="G29" s="97">
        <v>13.56</v>
      </c>
      <c r="H29" s="98" t="str">
        <f>[1]!FF_ADJUST(G10:G29,cisco_MA1)</f>
        <v>***</v>
      </c>
      <c r="I29" s="98" t="str">
        <f>[1]!FF_ADJUST(G10:G29,cisco_MA2)</f>
        <v>***</v>
      </c>
      <c r="J29" s="112">
        <v>1</v>
      </c>
      <c r="K29" s="96">
        <v>0</v>
      </c>
      <c r="L29" s="96" t="s">
        <v>89</v>
      </c>
      <c r="M29" s="96">
        <v>0</v>
      </c>
      <c r="N29" s="96" t="s">
        <v>89</v>
      </c>
      <c r="O29" s="96">
        <f>L2-P29</f>
        <v>10000</v>
      </c>
      <c r="P29" s="96">
        <f>G29*M29</f>
        <v>0</v>
      </c>
      <c r="Q29" s="96">
        <f>IF(P29="***","***",O29+P29)</f>
        <v>10000</v>
      </c>
      <c r="Z29" s="12">
        <v>13</v>
      </c>
      <c r="AA29" s="12">
        <v>6</v>
      </c>
      <c r="AB29" s="12">
        <v>3</v>
      </c>
      <c r="AC29" s="12">
        <v>12415</v>
      </c>
      <c r="AL29" s="12">
        <v>6</v>
      </c>
      <c r="AM29" s="12">
        <v>8</v>
      </c>
      <c r="AN29" s="12">
        <v>2</v>
      </c>
      <c r="AO29" s="12">
        <v>11960</v>
      </c>
      <c r="AS29" s="12">
        <v>22</v>
      </c>
      <c r="AT29" s="12">
        <v>10</v>
      </c>
      <c r="AU29" s="12">
        <v>1</v>
      </c>
      <c r="AV29" s="12">
        <v>-11965</v>
      </c>
    </row>
    <row r="30" spans="5:48" ht="12.75">
      <c r="E30" s="83">
        <f t="shared" si="2"/>
        <v>1</v>
      </c>
      <c r="F30" s="99">
        <v>36266</v>
      </c>
      <c r="G30" s="100">
        <v>13.95</v>
      </c>
      <c r="H30" s="101">
        <f>[1]!FF_AVERAGE(G11:G30,cisco_MA1)</f>
        <v>13.428333282470703</v>
      </c>
      <c r="I30" s="101">
        <f>[1]!FF_AVERAGE(G11:G30,cisco_MA2)</f>
        <v>13.755000114440918</v>
      </c>
      <c r="J30" s="113">
        <f>IF(G30="***","***",I30/H30)</f>
        <v>1.024326684860931</v>
      </c>
      <c r="K30" s="102">
        <f>IF(J30="***","***",IF(L29="Buy",1,IF(L29="Sell",0,K29)))</f>
        <v>0</v>
      </c>
      <c r="L30" s="103" t="str">
        <f>IF(K30="***","***",IF(AND(J30&gt;1,J29&lt;=1,K30=0),"Buy",IF(AND(J30&lt;1,J29&gt;=1,K30=1),"Sell","")))</f>
        <v>Buy</v>
      </c>
      <c r="M30" s="103">
        <f>IF(L30="***","***",IF(L29="Buy",$L$3,IF(L29="Sell",0,M29)))</f>
        <v>0</v>
      </c>
      <c r="N30" s="103">
        <f>IF(M30="***","***",IF(L29="Buy",-$L$3*G30,IF(L29="Sell",$L$3*G30,0)))</f>
        <v>0</v>
      </c>
      <c r="O30" s="103">
        <f>IF(N30="***","***",O29+N30)</f>
        <v>10000</v>
      </c>
      <c r="P30" s="103">
        <f>IF(O30="***","***",G30*M30)</f>
        <v>0</v>
      </c>
      <c r="Q30" s="103">
        <f>IF(P30="***","***",O30+P30)</f>
        <v>10000</v>
      </c>
      <c r="Z30" s="12">
        <v>19</v>
      </c>
      <c r="AA30" s="12">
        <v>7</v>
      </c>
      <c r="AB30" s="12">
        <v>4</v>
      </c>
      <c r="AC30" s="12">
        <v>12415</v>
      </c>
      <c r="AL30" s="12">
        <v>16</v>
      </c>
      <c r="AM30" s="12">
        <v>7</v>
      </c>
      <c r="AN30" s="12">
        <v>3</v>
      </c>
      <c r="AO30" s="12">
        <v>11900</v>
      </c>
      <c r="AS30" s="12">
        <v>23</v>
      </c>
      <c r="AT30" s="12">
        <v>7</v>
      </c>
      <c r="AU30" s="12">
        <v>8</v>
      </c>
      <c r="AV30" s="12">
        <v>-11945</v>
      </c>
    </row>
    <row r="31" spans="5:48" ht="12.75">
      <c r="E31" s="83">
        <f t="shared" si="2"/>
        <v>2</v>
      </c>
      <c r="F31" s="99">
        <v>36270</v>
      </c>
      <c r="G31" s="100">
        <v>13.94</v>
      </c>
      <c r="H31" s="101">
        <f>[1]!FF_AVERAGE(G12:G31,cisco_MA1)</f>
        <v>13.578333854675293</v>
      </c>
      <c r="I31" s="101">
        <f>[1]!FF_AVERAGE(G12:G31,cisco_MA2)</f>
        <v>13.944999694824219</v>
      </c>
      <c r="J31" s="113">
        <f aca="true" t="shared" si="3" ref="J31:J94">IF(G31="***","***",I31/H31)</f>
        <v>1.0270037431744747</v>
      </c>
      <c r="K31" s="102">
        <f aca="true" t="shared" si="4" ref="K31:K94">IF(J31="***","***",IF(L30="Buy",1,IF(L30="Sell",0,K30)))</f>
        <v>1</v>
      </c>
      <c r="L31" s="103">
        <f aca="true" t="shared" si="5" ref="L31:L94">IF(K31="***","***",IF(AND(J31&gt;1,J30&lt;=1,K31=0),"Buy",IF(AND(J31&lt;1,J30&gt;=1,K31=1),"Sell","")))</f>
      </c>
      <c r="M31" s="103">
        <f aca="true" t="shared" si="6" ref="M31:M94">IF(L31="***","***",IF(L30="Buy",$L$3,IF(L30="Sell",0,M30)))</f>
        <v>500</v>
      </c>
      <c r="N31" s="103">
        <f aca="true" t="shared" si="7" ref="N31:N94">IF(M31="***","***",IF(L30="Buy",-$L$3*G31,IF(L30="Sell",$L$3*G31,0)))</f>
        <v>-6970</v>
      </c>
      <c r="O31" s="103">
        <f aca="true" t="shared" si="8" ref="O31:O94">IF(N31="***","***",O30+N31)</f>
        <v>3030</v>
      </c>
      <c r="P31" s="103">
        <f aca="true" t="shared" si="9" ref="P31:P94">IF(O31="***","***",G31*M31)</f>
        <v>6970</v>
      </c>
      <c r="Q31" s="103">
        <f aca="true" t="shared" si="10" ref="Q31:Q94">IF(P31="***","***",O31+P31)</f>
        <v>10000</v>
      </c>
      <c r="Z31" s="12">
        <v>27</v>
      </c>
      <c r="AA31" s="12">
        <v>8</v>
      </c>
      <c r="AB31" s="12">
        <v>6</v>
      </c>
      <c r="AC31" s="12">
        <v>12270</v>
      </c>
      <c r="AS31" s="12">
        <v>9</v>
      </c>
      <c r="AT31" s="12">
        <v>13</v>
      </c>
      <c r="AU31" s="12">
        <v>3</v>
      </c>
      <c r="AV31" s="12">
        <v>-11910</v>
      </c>
    </row>
    <row r="32" spans="5:48" ht="12.75">
      <c r="E32" s="83">
        <f t="shared" si="2"/>
        <v>3</v>
      </c>
      <c r="F32" s="99">
        <v>36271</v>
      </c>
      <c r="G32" s="100">
        <v>14.32</v>
      </c>
      <c r="H32" s="101">
        <f>[1]!FF_AVERAGE(G13:G32,cisco_MA1)</f>
        <v>13.763333320617676</v>
      </c>
      <c r="I32" s="101">
        <f>[1]!FF_AVERAGE(G13:G32,cisco_MA2)</f>
        <v>14.130000114440918</v>
      </c>
      <c r="J32" s="113">
        <f t="shared" si="3"/>
        <v>1.0266408423949138</v>
      </c>
      <c r="K32" s="102">
        <f t="shared" si="4"/>
        <v>1</v>
      </c>
      <c r="L32" s="103">
        <f t="shared" si="5"/>
      </c>
      <c r="M32" s="103">
        <f t="shared" si="6"/>
        <v>500</v>
      </c>
      <c r="N32" s="103">
        <f t="shared" si="7"/>
        <v>0</v>
      </c>
      <c r="O32" s="103">
        <f t="shared" si="8"/>
        <v>3030</v>
      </c>
      <c r="P32" s="103">
        <f t="shared" si="9"/>
        <v>7160</v>
      </c>
      <c r="Q32" s="103">
        <f t="shared" si="10"/>
        <v>10190</v>
      </c>
      <c r="Z32" s="12">
        <v>32</v>
      </c>
      <c r="AA32" s="12">
        <v>9</v>
      </c>
      <c r="AB32" s="12">
        <v>4</v>
      </c>
      <c r="AC32" s="12">
        <v>12250</v>
      </c>
      <c r="AS32" s="12">
        <v>25</v>
      </c>
      <c r="AT32" s="12">
        <v>7</v>
      </c>
      <c r="AU32" s="12">
        <v>3</v>
      </c>
      <c r="AV32" s="12">
        <v>-11900</v>
      </c>
    </row>
    <row r="33" spans="5:48" ht="12.75">
      <c r="E33" s="83">
        <f t="shared" si="2"/>
        <v>4</v>
      </c>
      <c r="F33" s="99">
        <v>36272</v>
      </c>
      <c r="G33" s="100">
        <v>14.33</v>
      </c>
      <c r="H33" s="101">
        <f>[1]!FF_AVERAGE(G14:G33,cisco_MA1)</f>
        <v>13.906665802001953</v>
      </c>
      <c r="I33" s="101">
        <f>[1]!FF_AVERAGE(G14:G33,cisco_MA2)</f>
        <v>14.324999809265137</v>
      </c>
      <c r="J33" s="113">
        <f t="shared" si="3"/>
        <v>1.0300815460168002</v>
      </c>
      <c r="K33" s="102">
        <f t="shared" si="4"/>
        <v>1</v>
      </c>
      <c r="L33" s="103">
        <f t="shared" si="5"/>
      </c>
      <c r="M33" s="103">
        <f t="shared" si="6"/>
        <v>500</v>
      </c>
      <c r="N33" s="103">
        <f t="shared" si="7"/>
        <v>0</v>
      </c>
      <c r="O33" s="103">
        <f t="shared" si="8"/>
        <v>3030</v>
      </c>
      <c r="P33" s="103">
        <f t="shared" si="9"/>
        <v>7165</v>
      </c>
      <c r="Q33" s="103">
        <f t="shared" si="10"/>
        <v>10195</v>
      </c>
      <c r="Z33" s="12">
        <v>25</v>
      </c>
      <c r="AA33" s="12">
        <v>8</v>
      </c>
      <c r="AB33" s="12">
        <v>4</v>
      </c>
      <c r="AC33" s="12">
        <v>12215</v>
      </c>
      <c r="AS33" s="12">
        <v>20</v>
      </c>
      <c r="AT33" s="12">
        <v>10</v>
      </c>
      <c r="AU33" s="12">
        <v>3</v>
      </c>
      <c r="AV33" s="12">
        <v>-11900</v>
      </c>
    </row>
    <row r="34" spans="5:48" ht="12.75">
      <c r="E34" s="83">
        <f t="shared" si="2"/>
        <v>5</v>
      </c>
      <c r="F34" s="99">
        <v>36273</v>
      </c>
      <c r="G34" s="100">
        <v>14.35</v>
      </c>
      <c r="H34" s="101">
        <f>[1]!FF_AVERAGE(G15:G34,cisco_MA1)</f>
        <v>14.074999809265137</v>
      </c>
      <c r="I34" s="101">
        <f>[1]!FF_AVERAGE(G15:G34,cisco_MA2)</f>
        <v>14.34000015258789</v>
      </c>
      <c r="J34" s="113">
        <f t="shared" si="3"/>
        <v>1.018827733350896</v>
      </c>
      <c r="K34" s="102">
        <f t="shared" si="4"/>
        <v>1</v>
      </c>
      <c r="L34" s="103">
        <f t="shared" si="5"/>
      </c>
      <c r="M34" s="103">
        <f t="shared" si="6"/>
        <v>500</v>
      </c>
      <c r="N34" s="103">
        <f t="shared" si="7"/>
        <v>0</v>
      </c>
      <c r="O34" s="103">
        <f t="shared" si="8"/>
        <v>3030</v>
      </c>
      <c r="P34" s="103">
        <f t="shared" si="9"/>
        <v>7175</v>
      </c>
      <c r="Q34" s="103">
        <f t="shared" si="10"/>
        <v>10205</v>
      </c>
      <c r="Z34" s="12">
        <v>20</v>
      </c>
      <c r="AA34" s="12">
        <v>7</v>
      </c>
      <c r="AB34" s="12">
        <v>5</v>
      </c>
      <c r="AC34" s="12">
        <v>12205</v>
      </c>
      <c r="AS34" s="12">
        <v>30</v>
      </c>
      <c r="AT34" s="12">
        <v>9</v>
      </c>
      <c r="AU34" s="12">
        <v>2</v>
      </c>
      <c r="AV34" s="12">
        <v>-11820</v>
      </c>
    </row>
    <row r="35" spans="5:48" ht="12.75">
      <c r="E35" s="83">
        <f t="shared" si="2"/>
        <v>6</v>
      </c>
      <c r="F35" s="99">
        <v>36274</v>
      </c>
      <c r="G35" s="100">
        <v>14.34</v>
      </c>
      <c r="H35" s="101">
        <f>[1]!FF_AVERAGE(G16:G35,cisco_MA1)</f>
        <v>14.204998970031738</v>
      </c>
      <c r="I35" s="101">
        <f>[1]!FF_AVERAGE(G16:G35,cisco_MA2)</f>
        <v>14.345000267028809</v>
      </c>
      <c r="J35" s="113">
        <f t="shared" si="3"/>
        <v>1.0098557766383813</v>
      </c>
      <c r="K35" s="102">
        <f t="shared" si="4"/>
        <v>1</v>
      </c>
      <c r="L35" s="103">
        <f t="shared" si="5"/>
      </c>
      <c r="M35" s="103">
        <f t="shared" si="6"/>
        <v>500</v>
      </c>
      <c r="N35" s="103">
        <f t="shared" si="7"/>
        <v>0</v>
      </c>
      <c r="O35" s="103">
        <f t="shared" si="8"/>
        <v>3030</v>
      </c>
      <c r="P35" s="103">
        <f t="shared" si="9"/>
        <v>7170</v>
      </c>
      <c r="Q35" s="103">
        <f t="shared" si="10"/>
        <v>10200</v>
      </c>
      <c r="Z35" s="12">
        <v>31</v>
      </c>
      <c r="AA35" s="12">
        <v>9</v>
      </c>
      <c r="AB35" s="12">
        <v>3</v>
      </c>
      <c r="AC35" s="12">
        <v>12140</v>
      </c>
      <c r="AS35" s="12">
        <v>10</v>
      </c>
      <c r="AT35" s="12">
        <v>13</v>
      </c>
      <c r="AU35" s="12">
        <v>2</v>
      </c>
      <c r="AV35" s="12">
        <v>-11815</v>
      </c>
    </row>
    <row r="36" spans="5:48" ht="12.75">
      <c r="E36" s="83">
        <f t="shared" si="2"/>
        <v>7</v>
      </c>
      <c r="F36" s="99">
        <v>36277</v>
      </c>
      <c r="G36" s="100">
        <v>14.98</v>
      </c>
      <c r="H36" s="101">
        <f>[1]!FF_AVERAGE(G17:G36,cisco_MA1)</f>
        <v>14.376667022705078</v>
      </c>
      <c r="I36" s="101">
        <f>[1]!FF_AVERAGE(G17:G36,cisco_MA2)</f>
        <v>14.65999984741211</v>
      </c>
      <c r="J36" s="113">
        <f t="shared" si="3"/>
        <v>1.0197078240916038</v>
      </c>
      <c r="K36" s="102">
        <f t="shared" si="4"/>
        <v>1</v>
      </c>
      <c r="L36" s="103">
        <f t="shared" si="5"/>
      </c>
      <c r="M36" s="103">
        <f t="shared" si="6"/>
        <v>500</v>
      </c>
      <c r="N36" s="103">
        <f t="shared" si="7"/>
        <v>0</v>
      </c>
      <c r="O36" s="103">
        <f t="shared" si="8"/>
        <v>3030</v>
      </c>
      <c r="P36" s="103">
        <f t="shared" si="9"/>
        <v>7490</v>
      </c>
      <c r="Q36" s="103">
        <f t="shared" si="10"/>
        <v>10520</v>
      </c>
      <c r="Z36" s="12">
        <v>24</v>
      </c>
      <c r="AA36" s="12">
        <v>8</v>
      </c>
      <c r="AB36" s="12">
        <v>3</v>
      </c>
      <c r="AC36" s="12">
        <v>12110</v>
      </c>
      <c r="AS36" s="12">
        <v>28</v>
      </c>
      <c r="AT36" s="12">
        <v>9</v>
      </c>
      <c r="AU36" s="12">
        <v>5</v>
      </c>
      <c r="AV36" s="12">
        <v>-11780</v>
      </c>
    </row>
    <row r="37" spans="5:48" ht="12.75">
      <c r="E37" s="83">
        <f t="shared" si="2"/>
        <v>8</v>
      </c>
      <c r="F37" s="99">
        <v>36278</v>
      </c>
      <c r="G37" s="100">
        <v>15.14</v>
      </c>
      <c r="H37" s="101">
        <f>[1]!FF_AVERAGE(G18:G37,cisco_MA1)</f>
        <v>14.576666831970215</v>
      </c>
      <c r="I37" s="101">
        <f>[1]!FF_AVERAGE(G18:G37,cisco_MA2)</f>
        <v>15.0600004196167</v>
      </c>
      <c r="J37" s="113">
        <f t="shared" si="3"/>
        <v>1.033158032163184</v>
      </c>
      <c r="K37" s="102">
        <f t="shared" si="4"/>
        <v>1</v>
      </c>
      <c r="L37" s="103">
        <f t="shared" si="5"/>
      </c>
      <c r="M37" s="103">
        <f t="shared" si="6"/>
        <v>500</v>
      </c>
      <c r="N37" s="103">
        <f t="shared" si="7"/>
        <v>0</v>
      </c>
      <c r="O37" s="103">
        <f t="shared" si="8"/>
        <v>3030</v>
      </c>
      <c r="P37" s="103">
        <f t="shared" si="9"/>
        <v>7570</v>
      </c>
      <c r="Q37" s="103">
        <f t="shared" si="10"/>
        <v>10600</v>
      </c>
      <c r="Z37" s="12">
        <v>21</v>
      </c>
      <c r="AA37" s="12">
        <v>7</v>
      </c>
      <c r="AB37" s="12">
        <v>6</v>
      </c>
      <c r="AC37" s="12">
        <v>12100</v>
      </c>
      <c r="AS37" s="12">
        <v>3</v>
      </c>
      <c r="AT37" s="12">
        <v>5</v>
      </c>
      <c r="AU37" s="12">
        <v>18</v>
      </c>
      <c r="AV37" s="12">
        <v>-11570</v>
      </c>
    </row>
    <row r="38" spans="5:48" ht="12.75">
      <c r="E38" s="83">
        <f t="shared" si="2"/>
        <v>9</v>
      </c>
      <c r="F38" s="99">
        <v>36279</v>
      </c>
      <c r="G38" s="100">
        <v>15</v>
      </c>
      <c r="H38" s="101">
        <f>[1]!FF_AVERAGE(G19:G38,cisco_MA1)</f>
        <v>14.6899995803833</v>
      </c>
      <c r="I38" s="101">
        <f>[1]!FF_AVERAGE(G19:G38,cisco_MA2)</f>
        <v>15.069999694824219</v>
      </c>
      <c r="J38" s="113">
        <f t="shared" si="3"/>
        <v>1.0258679459016706</v>
      </c>
      <c r="K38" s="102">
        <f t="shared" si="4"/>
        <v>1</v>
      </c>
      <c r="L38" s="103">
        <f t="shared" si="5"/>
      </c>
      <c r="M38" s="103">
        <f t="shared" si="6"/>
        <v>500</v>
      </c>
      <c r="N38" s="103">
        <f t="shared" si="7"/>
        <v>0</v>
      </c>
      <c r="O38" s="103">
        <f t="shared" si="8"/>
        <v>3030</v>
      </c>
      <c r="P38" s="103">
        <f t="shared" si="9"/>
        <v>7500</v>
      </c>
      <c r="Q38" s="103">
        <f t="shared" si="10"/>
        <v>10530</v>
      </c>
      <c r="Z38" s="12">
        <v>26</v>
      </c>
      <c r="AA38" s="12">
        <v>8</v>
      </c>
      <c r="AB38" s="12">
        <v>5</v>
      </c>
      <c r="AC38" s="12">
        <v>12095</v>
      </c>
      <c r="AS38" s="12">
        <v>19</v>
      </c>
      <c r="AT38" s="12">
        <v>10</v>
      </c>
      <c r="AU38" s="12">
        <v>5</v>
      </c>
      <c r="AV38" s="12">
        <v>-11480</v>
      </c>
    </row>
    <row r="39" spans="5:48" ht="12.75">
      <c r="E39" s="83">
        <f t="shared" si="2"/>
        <v>10</v>
      </c>
      <c r="F39" s="99">
        <v>36280</v>
      </c>
      <c r="G39" s="100">
        <v>15.12</v>
      </c>
      <c r="H39" s="101">
        <f>[1]!FF_AVERAGE(G20:G39,cisco_MA1)</f>
        <v>14.82166576385498</v>
      </c>
      <c r="I39" s="101">
        <f>[1]!FF_AVERAGE(G20:G39,cisco_MA2)</f>
        <v>15.059999465942383</v>
      </c>
      <c r="J39" s="113">
        <f t="shared" si="3"/>
        <v>1.0160800888297332</v>
      </c>
      <c r="K39" s="102">
        <f t="shared" si="4"/>
        <v>1</v>
      </c>
      <c r="L39" s="103">
        <f t="shared" si="5"/>
      </c>
      <c r="M39" s="103">
        <f t="shared" si="6"/>
        <v>500</v>
      </c>
      <c r="N39" s="103">
        <f t="shared" si="7"/>
        <v>0</v>
      </c>
      <c r="O39" s="103">
        <f t="shared" si="8"/>
        <v>3030</v>
      </c>
      <c r="P39" s="103">
        <f t="shared" si="9"/>
        <v>7560</v>
      </c>
      <c r="Q39" s="103">
        <f t="shared" si="10"/>
        <v>10590</v>
      </c>
      <c r="Z39" s="12">
        <v>38</v>
      </c>
      <c r="AA39" s="12">
        <v>10</v>
      </c>
      <c r="AB39" s="12">
        <v>2</v>
      </c>
      <c r="AC39" s="12">
        <v>12035</v>
      </c>
      <c r="AS39" s="12">
        <v>8</v>
      </c>
      <c r="AT39" s="12">
        <v>13</v>
      </c>
      <c r="AU39" s="12">
        <v>5</v>
      </c>
      <c r="AV39" s="12">
        <v>-11470</v>
      </c>
    </row>
    <row r="40" spans="5:48" ht="12.75">
      <c r="E40" s="83">
        <f t="shared" si="2"/>
        <v>11</v>
      </c>
      <c r="F40" s="99">
        <v>36281</v>
      </c>
      <c r="G40" s="100">
        <v>15.27</v>
      </c>
      <c r="H40" s="101">
        <f>[1]!FF_AVERAGE(G21:G40,cisco_MA1)</f>
        <v>14.97499942779541</v>
      </c>
      <c r="I40" s="101">
        <f>[1]!FF_AVERAGE(G21:G40,cisco_MA2)</f>
        <v>15.195000648498535</v>
      </c>
      <c r="J40" s="113">
        <f t="shared" si="3"/>
        <v>1.0146912339972967</v>
      </c>
      <c r="K40" s="102">
        <f t="shared" si="4"/>
        <v>1</v>
      </c>
      <c r="L40" s="103">
        <f t="shared" si="5"/>
      </c>
      <c r="M40" s="103">
        <f t="shared" si="6"/>
        <v>500</v>
      </c>
      <c r="N40" s="103">
        <f t="shared" si="7"/>
        <v>0</v>
      </c>
      <c r="O40" s="103">
        <f t="shared" si="8"/>
        <v>3030</v>
      </c>
      <c r="P40" s="103">
        <f t="shared" si="9"/>
        <v>7635</v>
      </c>
      <c r="Q40" s="103">
        <f t="shared" si="10"/>
        <v>10665</v>
      </c>
      <c r="Z40" s="12">
        <v>22</v>
      </c>
      <c r="AA40" s="12">
        <v>8</v>
      </c>
      <c r="AB40" s="12">
        <v>1</v>
      </c>
      <c r="AC40" s="12">
        <v>11990</v>
      </c>
      <c r="AS40" s="12">
        <v>11</v>
      </c>
      <c r="AT40" s="12">
        <v>13</v>
      </c>
      <c r="AU40" s="12">
        <v>4</v>
      </c>
      <c r="AV40" s="12">
        <v>-10945</v>
      </c>
    </row>
    <row r="41" spans="5:48" ht="12.75">
      <c r="E41" s="83">
        <f t="shared" si="2"/>
        <v>12</v>
      </c>
      <c r="F41" s="99">
        <v>36284</v>
      </c>
      <c r="G41" s="100">
        <v>15.38</v>
      </c>
      <c r="H41" s="101">
        <f>[1]!FF_AVERAGE(G22:G41,cisco_MA1)</f>
        <v>15.148334503173828</v>
      </c>
      <c r="I41" s="101">
        <f>[1]!FF_AVERAGE(G22:G41,cisco_MA2)</f>
        <v>15.324999809265137</v>
      </c>
      <c r="J41" s="113">
        <f t="shared" si="3"/>
        <v>1.0116623583968452</v>
      </c>
      <c r="K41" s="102">
        <f t="shared" si="4"/>
        <v>1</v>
      </c>
      <c r="L41" s="103">
        <f t="shared" si="5"/>
      </c>
      <c r="M41" s="103">
        <f t="shared" si="6"/>
        <v>500</v>
      </c>
      <c r="N41" s="103">
        <f t="shared" si="7"/>
        <v>0</v>
      </c>
      <c r="O41" s="103">
        <f t="shared" si="8"/>
        <v>3030</v>
      </c>
      <c r="P41" s="103">
        <f t="shared" si="9"/>
        <v>7690</v>
      </c>
      <c r="Q41" s="103">
        <f t="shared" si="10"/>
        <v>10720</v>
      </c>
      <c r="Z41" s="12">
        <v>37</v>
      </c>
      <c r="AA41" s="12">
        <v>10</v>
      </c>
      <c r="AB41" s="12">
        <v>1</v>
      </c>
      <c r="AC41" s="12">
        <v>11965</v>
      </c>
      <c r="AS41" s="12">
        <v>18</v>
      </c>
      <c r="AT41" s="12">
        <v>10</v>
      </c>
      <c r="AU41" s="12">
        <v>8</v>
      </c>
      <c r="AV41" s="12">
        <v>-10790</v>
      </c>
    </row>
    <row r="42" spans="5:48" ht="12.75">
      <c r="E42" s="83">
        <f t="shared" si="2"/>
        <v>13</v>
      </c>
      <c r="F42" s="99">
        <v>36285</v>
      </c>
      <c r="G42" s="100">
        <v>15.9</v>
      </c>
      <c r="H42" s="101">
        <f>[1]!FF_AVERAGE(G23:G42,cisco_MA1)</f>
        <v>15.301666259765625</v>
      </c>
      <c r="I42" s="101">
        <f>[1]!FF_AVERAGE(G23:G42,cisco_MA2)</f>
        <v>15.639999389648438</v>
      </c>
      <c r="J42" s="113">
        <f t="shared" si="3"/>
        <v>1.0221108684596285</v>
      </c>
      <c r="K42" s="102">
        <f t="shared" si="4"/>
        <v>1</v>
      </c>
      <c r="L42" s="103">
        <f t="shared" si="5"/>
      </c>
      <c r="M42" s="103">
        <f t="shared" si="6"/>
        <v>500</v>
      </c>
      <c r="N42" s="103">
        <f t="shared" si="7"/>
        <v>0</v>
      </c>
      <c r="O42" s="103">
        <f t="shared" si="8"/>
        <v>3030</v>
      </c>
      <c r="P42" s="103">
        <f t="shared" si="9"/>
        <v>7950</v>
      </c>
      <c r="Q42" s="103">
        <f t="shared" si="10"/>
        <v>10980</v>
      </c>
      <c r="Z42" s="12">
        <v>23</v>
      </c>
      <c r="AA42" s="12">
        <v>8</v>
      </c>
      <c r="AB42" s="12">
        <v>2</v>
      </c>
      <c r="AC42" s="12">
        <v>11960</v>
      </c>
      <c r="AS42" s="12">
        <v>15</v>
      </c>
      <c r="AT42" s="12">
        <v>8</v>
      </c>
      <c r="AU42" s="12">
        <v>8</v>
      </c>
      <c r="AV42" s="12">
        <v>-10000</v>
      </c>
    </row>
    <row r="43" spans="5:29" ht="12.75">
      <c r="E43" s="83">
        <f aca="true" t="shared" si="11" ref="E43:E74">E42+1</f>
        <v>14</v>
      </c>
      <c r="F43" s="99">
        <v>36286</v>
      </c>
      <c r="G43" s="100">
        <v>15.5</v>
      </c>
      <c r="H43" s="101">
        <f>[1]!FF_AVERAGE(G24:G43,cisco_MA1)</f>
        <v>15.361666679382324</v>
      </c>
      <c r="I43" s="101">
        <f>[1]!FF_AVERAGE(G24:G43,cisco_MA2)</f>
        <v>15.699999809265137</v>
      </c>
      <c r="J43" s="113">
        <f t="shared" si="3"/>
        <v>1.0220245066465936</v>
      </c>
      <c r="K43" s="102">
        <f t="shared" si="4"/>
        <v>1</v>
      </c>
      <c r="L43" s="103">
        <f t="shared" si="5"/>
      </c>
      <c r="M43" s="103">
        <f t="shared" si="6"/>
        <v>500</v>
      </c>
      <c r="N43" s="103">
        <f t="shared" si="7"/>
        <v>0</v>
      </c>
      <c r="O43" s="103">
        <f t="shared" si="8"/>
        <v>3030</v>
      </c>
      <c r="P43" s="103">
        <f t="shared" si="9"/>
        <v>7750</v>
      </c>
      <c r="Q43" s="103">
        <f t="shared" si="10"/>
        <v>10780</v>
      </c>
      <c r="Z43" s="12">
        <v>18</v>
      </c>
      <c r="AA43" s="12">
        <v>7</v>
      </c>
      <c r="AB43" s="12">
        <v>3</v>
      </c>
      <c r="AC43" s="12">
        <v>11900</v>
      </c>
    </row>
    <row r="44" spans="5:17" ht="12.75">
      <c r="E44" s="83">
        <f t="shared" si="11"/>
        <v>15</v>
      </c>
      <c r="F44" s="99">
        <v>36287</v>
      </c>
      <c r="G44" s="100">
        <v>15.22</v>
      </c>
      <c r="H44" s="101">
        <f>[1]!FF_AVERAGE(G25:G44,cisco_MA1)</f>
        <v>15.398334503173828</v>
      </c>
      <c r="I44" s="101">
        <f>[1]!FF_AVERAGE(G25:G44,cisco_MA2)</f>
        <v>15.360000610351562</v>
      </c>
      <c r="J44" s="113">
        <f t="shared" si="3"/>
        <v>0.9975105169449096</v>
      </c>
      <c r="K44" s="102">
        <f t="shared" si="4"/>
        <v>1</v>
      </c>
      <c r="L44" s="103" t="str">
        <f t="shared" si="5"/>
        <v>Sell</v>
      </c>
      <c r="M44" s="103">
        <f t="shared" si="6"/>
        <v>500</v>
      </c>
      <c r="N44" s="103">
        <f t="shared" si="7"/>
        <v>0</v>
      </c>
      <c r="O44" s="103">
        <f t="shared" si="8"/>
        <v>3030</v>
      </c>
      <c r="P44" s="103">
        <f t="shared" si="9"/>
        <v>7610</v>
      </c>
      <c r="Q44" s="103">
        <f t="shared" si="10"/>
        <v>10640</v>
      </c>
    </row>
    <row r="45" spans="5:17" ht="12.75">
      <c r="E45" s="83">
        <f t="shared" si="11"/>
        <v>16</v>
      </c>
      <c r="F45" s="99">
        <v>36288</v>
      </c>
      <c r="G45" s="100">
        <v>15.95</v>
      </c>
      <c r="H45" s="101">
        <f>[1]!FF_AVERAGE(G26:G45,cisco_MA1)</f>
        <v>15.536665916442871</v>
      </c>
      <c r="I45" s="101">
        <f>[1]!FF_AVERAGE(G26:G45,cisco_MA2)</f>
        <v>15.585000038146973</v>
      </c>
      <c r="J45" s="113">
        <f t="shared" si="3"/>
        <v>1.0031109712961612</v>
      </c>
      <c r="K45" s="102">
        <f t="shared" si="4"/>
        <v>0</v>
      </c>
      <c r="L45" s="103" t="str">
        <f t="shared" si="5"/>
        <v>Buy</v>
      </c>
      <c r="M45" s="103">
        <f t="shared" si="6"/>
        <v>0</v>
      </c>
      <c r="N45" s="103">
        <f t="shared" si="7"/>
        <v>7975</v>
      </c>
      <c r="O45" s="103">
        <f t="shared" si="8"/>
        <v>11005</v>
      </c>
      <c r="P45" s="103">
        <f t="shared" si="9"/>
        <v>0</v>
      </c>
      <c r="Q45" s="103">
        <f t="shared" si="10"/>
        <v>11005</v>
      </c>
    </row>
    <row r="46" spans="5:17" ht="12.75">
      <c r="E46" s="83">
        <f t="shared" si="11"/>
        <v>17</v>
      </c>
      <c r="F46" s="99">
        <v>36291</v>
      </c>
      <c r="G46" s="100">
        <v>16.67</v>
      </c>
      <c r="H46" s="101">
        <f>[1]!FF_AVERAGE(G27:G46,cisco_MA1)</f>
        <v>15.769999504089355</v>
      </c>
      <c r="I46" s="101">
        <f>[1]!FF_AVERAGE(G27:G46,cisco_MA2)</f>
        <v>16.309999465942383</v>
      </c>
      <c r="J46" s="113">
        <f t="shared" si="3"/>
        <v>1.0342422307440782</v>
      </c>
      <c r="K46" s="102">
        <f t="shared" si="4"/>
        <v>1</v>
      </c>
      <c r="L46" s="103">
        <f t="shared" si="5"/>
      </c>
      <c r="M46" s="103">
        <f t="shared" si="6"/>
        <v>500</v>
      </c>
      <c r="N46" s="103">
        <f t="shared" si="7"/>
        <v>-8335</v>
      </c>
      <c r="O46" s="103">
        <f t="shared" si="8"/>
        <v>2670</v>
      </c>
      <c r="P46" s="103">
        <f t="shared" si="9"/>
        <v>8335</v>
      </c>
      <c r="Q46" s="103">
        <f t="shared" si="10"/>
        <v>11005</v>
      </c>
    </row>
    <row r="47" spans="5:17" ht="12.75">
      <c r="E47" s="83">
        <f t="shared" si="11"/>
        <v>18</v>
      </c>
      <c r="F47" s="99">
        <v>36292</v>
      </c>
      <c r="G47" s="100">
        <v>16.47</v>
      </c>
      <c r="H47" s="101">
        <f>[1]!FF_AVERAGE(G28:G47,cisco_MA1)</f>
        <v>15.951666831970215</v>
      </c>
      <c r="I47" s="101">
        <f>[1]!FF_AVERAGE(G28:G47,cisco_MA2)</f>
        <v>16.56999969482422</v>
      </c>
      <c r="J47" s="113">
        <f t="shared" si="3"/>
        <v>1.0387628997876728</v>
      </c>
      <c r="K47" s="102">
        <f t="shared" si="4"/>
        <v>1</v>
      </c>
      <c r="L47" s="103">
        <f t="shared" si="5"/>
      </c>
      <c r="M47" s="103">
        <f t="shared" si="6"/>
        <v>500</v>
      </c>
      <c r="N47" s="103">
        <f t="shared" si="7"/>
        <v>0</v>
      </c>
      <c r="O47" s="103">
        <f t="shared" si="8"/>
        <v>2670</v>
      </c>
      <c r="P47" s="103">
        <f t="shared" si="9"/>
        <v>8235</v>
      </c>
      <c r="Q47" s="103">
        <f t="shared" si="10"/>
        <v>10905</v>
      </c>
    </row>
    <row r="48" spans="5:17" ht="12.75">
      <c r="E48" s="83">
        <f t="shared" si="11"/>
        <v>19</v>
      </c>
      <c r="F48" s="99">
        <v>36293</v>
      </c>
      <c r="G48" s="100">
        <v>16.42</v>
      </c>
      <c r="H48" s="101">
        <f>[1]!FF_AVERAGE(G29:G48,cisco_MA1)</f>
        <v>16.038331985473633</v>
      </c>
      <c r="I48" s="101">
        <f>[1]!FF_AVERAGE(G29:G48,cisco_MA2)</f>
        <v>16.44499969482422</v>
      </c>
      <c r="J48" s="113">
        <f t="shared" si="3"/>
        <v>1.0253559852557559</v>
      </c>
      <c r="K48" s="102">
        <f t="shared" si="4"/>
        <v>1</v>
      </c>
      <c r="L48" s="103">
        <f t="shared" si="5"/>
      </c>
      <c r="M48" s="103">
        <f t="shared" si="6"/>
        <v>500</v>
      </c>
      <c r="N48" s="103">
        <f t="shared" si="7"/>
        <v>0</v>
      </c>
      <c r="O48" s="103">
        <f t="shared" si="8"/>
        <v>2670</v>
      </c>
      <c r="P48" s="103">
        <f t="shared" si="9"/>
        <v>8210</v>
      </c>
      <c r="Q48" s="103">
        <f t="shared" si="10"/>
        <v>10880</v>
      </c>
    </row>
    <row r="49" spans="5:17" ht="12.75">
      <c r="E49" s="83">
        <f t="shared" si="11"/>
        <v>20</v>
      </c>
      <c r="F49" s="99">
        <v>36294</v>
      </c>
      <c r="G49" s="100">
        <v>16.75</v>
      </c>
      <c r="H49" s="101">
        <f>[1]!FF_AVERAGE(G30:G49,cisco_MA1)</f>
        <v>16.246665954589844</v>
      </c>
      <c r="I49" s="101">
        <f>[1]!FF_AVERAGE(G30:G49,cisco_MA2)</f>
        <v>16.584999084472656</v>
      </c>
      <c r="J49" s="113">
        <f t="shared" si="3"/>
        <v>1.0208247729613245</v>
      </c>
      <c r="K49" s="102">
        <f t="shared" si="4"/>
        <v>1</v>
      </c>
      <c r="L49" s="103">
        <f t="shared" si="5"/>
      </c>
      <c r="M49" s="103">
        <f t="shared" si="6"/>
        <v>500</v>
      </c>
      <c r="N49" s="103">
        <f t="shared" si="7"/>
        <v>0</v>
      </c>
      <c r="O49" s="103">
        <f t="shared" si="8"/>
        <v>2670</v>
      </c>
      <c r="P49" s="103">
        <f t="shared" si="9"/>
        <v>8375</v>
      </c>
      <c r="Q49" s="103">
        <f t="shared" si="10"/>
        <v>11045</v>
      </c>
    </row>
    <row r="50" spans="5:17" ht="12.75">
      <c r="E50" s="83">
        <f t="shared" si="11"/>
        <v>21</v>
      </c>
      <c r="F50" s="99">
        <v>36295</v>
      </c>
      <c r="G50" s="100">
        <v>16.63</v>
      </c>
      <c r="H50" s="101">
        <f>[1]!FF_AVERAGE(G31:G50,cisco_MA1)</f>
        <v>16.481664657592773</v>
      </c>
      <c r="I50" s="101">
        <f>[1]!FF_AVERAGE(G31:G50,cisco_MA2)</f>
        <v>16.689998626708984</v>
      </c>
      <c r="J50" s="113">
        <f t="shared" si="3"/>
        <v>1.01264034752826</v>
      </c>
      <c r="K50" s="102">
        <f t="shared" si="4"/>
        <v>1</v>
      </c>
      <c r="L50" s="103">
        <f t="shared" si="5"/>
      </c>
      <c r="M50" s="103">
        <f t="shared" si="6"/>
        <v>500</v>
      </c>
      <c r="N50" s="103">
        <f t="shared" si="7"/>
        <v>0</v>
      </c>
      <c r="O50" s="103">
        <f t="shared" si="8"/>
        <v>2670</v>
      </c>
      <c r="P50" s="103">
        <f t="shared" si="9"/>
        <v>8315</v>
      </c>
      <c r="Q50" s="103">
        <f t="shared" si="10"/>
        <v>10985</v>
      </c>
    </row>
    <row r="51" spans="5:17" ht="12.75">
      <c r="E51" s="83">
        <f t="shared" si="11"/>
        <v>22</v>
      </c>
      <c r="F51" s="99">
        <v>36298</v>
      </c>
      <c r="G51" s="100">
        <v>15.94</v>
      </c>
      <c r="H51" s="101">
        <f>[1]!FF_AVERAGE(G32:G51,cisco_MA1)</f>
        <v>16.479999542236328</v>
      </c>
      <c r="I51" s="101">
        <f>[1]!FF_AVERAGE(G32:G51,cisco_MA2)</f>
        <v>16.28499984741211</v>
      </c>
      <c r="J51" s="113">
        <f t="shared" si="3"/>
        <v>0.9881674939174326</v>
      </c>
      <c r="K51" s="102">
        <f t="shared" si="4"/>
        <v>1</v>
      </c>
      <c r="L51" s="103" t="str">
        <f t="shared" si="5"/>
        <v>Sell</v>
      </c>
      <c r="M51" s="103">
        <f t="shared" si="6"/>
        <v>500</v>
      </c>
      <c r="N51" s="103">
        <f t="shared" si="7"/>
        <v>0</v>
      </c>
      <c r="O51" s="103">
        <f t="shared" si="8"/>
        <v>2670</v>
      </c>
      <c r="P51" s="103">
        <f t="shared" si="9"/>
        <v>7970</v>
      </c>
      <c r="Q51" s="103">
        <f t="shared" si="10"/>
        <v>10640</v>
      </c>
    </row>
    <row r="52" spans="5:17" ht="12.75">
      <c r="E52" s="83">
        <f t="shared" si="11"/>
        <v>23</v>
      </c>
      <c r="F52" s="99">
        <v>36299</v>
      </c>
      <c r="G52" s="100">
        <v>15.99</v>
      </c>
      <c r="H52" s="101">
        <f>[1]!FF_AVERAGE(G33:G52,cisco_MA1)</f>
        <v>16.366666793823242</v>
      </c>
      <c r="I52" s="101">
        <f>[1]!FF_AVERAGE(G33:G52,cisco_MA2)</f>
        <v>15.96500015258789</v>
      </c>
      <c r="J52" s="113">
        <f t="shared" si="3"/>
        <v>0.975458250217024</v>
      </c>
      <c r="K52" s="102">
        <f t="shared" si="4"/>
        <v>0</v>
      </c>
      <c r="L52" s="103">
        <f t="shared" si="5"/>
      </c>
      <c r="M52" s="103">
        <f t="shared" si="6"/>
        <v>0</v>
      </c>
      <c r="N52" s="103">
        <f t="shared" si="7"/>
        <v>7995</v>
      </c>
      <c r="O52" s="103">
        <f t="shared" si="8"/>
        <v>10665</v>
      </c>
      <c r="P52" s="103">
        <f t="shared" si="9"/>
        <v>0</v>
      </c>
      <c r="Q52" s="103">
        <f t="shared" si="10"/>
        <v>10665</v>
      </c>
    </row>
    <row r="53" spans="5:17" ht="12.75">
      <c r="E53" s="83">
        <f t="shared" si="11"/>
        <v>24</v>
      </c>
      <c r="F53" s="99">
        <v>36300</v>
      </c>
      <c r="G53" s="100">
        <v>15.7</v>
      </c>
      <c r="H53" s="101">
        <f>[1]!FF_AVERAGE(G34:G53,cisco_MA1)</f>
        <v>16.238332748413086</v>
      </c>
      <c r="I53" s="101">
        <f>[1]!FF_AVERAGE(G34:G53,cisco_MA2)</f>
        <v>15.845000267028809</v>
      </c>
      <c r="J53" s="113">
        <f t="shared" si="3"/>
        <v>0.9757775328613884</v>
      </c>
      <c r="K53" s="102">
        <f t="shared" si="4"/>
        <v>0</v>
      </c>
      <c r="L53" s="103">
        <f t="shared" si="5"/>
      </c>
      <c r="M53" s="103">
        <f t="shared" si="6"/>
        <v>0</v>
      </c>
      <c r="N53" s="103">
        <f t="shared" si="7"/>
        <v>0</v>
      </c>
      <c r="O53" s="103">
        <f t="shared" si="8"/>
        <v>10665</v>
      </c>
      <c r="P53" s="103">
        <f t="shared" si="9"/>
        <v>0</v>
      </c>
      <c r="Q53" s="103">
        <f t="shared" si="10"/>
        <v>10665</v>
      </c>
    </row>
    <row r="54" spans="5:17" ht="12.75">
      <c r="E54" s="83">
        <f t="shared" si="11"/>
        <v>25</v>
      </c>
      <c r="F54" s="99">
        <v>36301</v>
      </c>
      <c r="G54" s="100">
        <v>15.92</v>
      </c>
      <c r="H54" s="101">
        <f>[1]!FF_AVERAGE(G35:G54,cisco_MA1)</f>
        <v>16.155000686645508</v>
      </c>
      <c r="I54" s="101">
        <f>[1]!FF_AVERAGE(G35:G54,cisco_MA2)</f>
        <v>15.8100004196167</v>
      </c>
      <c r="J54" s="113">
        <f t="shared" si="3"/>
        <v>0.9786443669226209</v>
      </c>
      <c r="K54" s="102">
        <f t="shared" si="4"/>
        <v>0</v>
      </c>
      <c r="L54" s="103">
        <f t="shared" si="5"/>
      </c>
      <c r="M54" s="103">
        <f t="shared" si="6"/>
        <v>0</v>
      </c>
      <c r="N54" s="103">
        <f t="shared" si="7"/>
        <v>0</v>
      </c>
      <c r="O54" s="103">
        <f t="shared" si="8"/>
        <v>10665</v>
      </c>
      <c r="P54" s="103">
        <f t="shared" si="9"/>
        <v>0</v>
      </c>
      <c r="Q54" s="103">
        <f t="shared" si="10"/>
        <v>10665</v>
      </c>
    </row>
    <row r="55" spans="5:17" ht="12.75">
      <c r="E55" s="83">
        <f t="shared" si="11"/>
        <v>26</v>
      </c>
      <c r="F55" s="99">
        <v>36302</v>
      </c>
      <c r="G55" s="104">
        <v>15.69</v>
      </c>
      <c r="H55" s="101">
        <f>[1]!FF_AVERAGE(G36:G55,cisco_MA1)</f>
        <v>15.97833251953125</v>
      </c>
      <c r="I55" s="101">
        <f>[1]!FF_AVERAGE(G36:G55,cisco_MA2)</f>
        <v>15.804999351501465</v>
      </c>
      <c r="J55" s="113">
        <f t="shared" si="3"/>
        <v>0.9891519864280012</v>
      </c>
      <c r="K55" s="102">
        <f t="shared" si="4"/>
        <v>0</v>
      </c>
      <c r="L55" s="103">
        <f t="shared" si="5"/>
      </c>
      <c r="M55" s="103">
        <f t="shared" si="6"/>
        <v>0</v>
      </c>
      <c r="N55" s="103">
        <f t="shared" si="7"/>
        <v>0</v>
      </c>
      <c r="O55" s="103">
        <f t="shared" si="8"/>
        <v>10665</v>
      </c>
      <c r="P55" s="103">
        <f t="shared" si="9"/>
        <v>0</v>
      </c>
      <c r="Q55" s="103">
        <f t="shared" si="10"/>
        <v>10665</v>
      </c>
    </row>
    <row r="56" spans="5:17" ht="12.75">
      <c r="E56" s="83">
        <f t="shared" si="11"/>
        <v>27</v>
      </c>
      <c r="F56" s="99">
        <v>36306</v>
      </c>
      <c r="G56" s="104">
        <v>16.15</v>
      </c>
      <c r="H56" s="101">
        <f>[1]!FF_AVERAGE(G37:G56,cisco_MA1)</f>
        <v>15.898333549499512</v>
      </c>
      <c r="I56" s="101">
        <f>[1]!FF_AVERAGE(G37:G56,cisco_MA2)</f>
        <v>15.920000076293945</v>
      </c>
      <c r="J56" s="113">
        <f t="shared" si="3"/>
        <v>1.0013628174756162</v>
      </c>
      <c r="K56" s="102">
        <f t="shared" si="4"/>
        <v>0</v>
      </c>
      <c r="L56" s="103" t="str">
        <f t="shared" si="5"/>
        <v>Buy</v>
      </c>
      <c r="M56" s="103">
        <f t="shared" si="6"/>
        <v>0</v>
      </c>
      <c r="N56" s="103">
        <f t="shared" si="7"/>
        <v>0</v>
      </c>
      <c r="O56" s="103">
        <f t="shared" si="8"/>
        <v>10665</v>
      </c>
      <c r="P56" s="103">
        <f t="shared" si="9"/>
        <v>0</v>
      </c>
      <c r="Q56" s="103">
        <f t="shared" si="10"/>
        <v>10665</v>
      </c>
    </row>
    <row r="57" spans="5:17" ht="12.75">
      <c r="E57" s="83">
        <f t="shared" si="11"/>
        <v>28</v>
      </c>
      <c r="F57" s="99">
        <v>36307</v>
      </c>
      <c r="G57" s="104">
        <v>16.28</v>
      </c>
      <c r="H57" s="101">
        <f>[1]!FF_AVERAGE(G38:G57,cisco_MA1)</f>
        <v>15.954998970031738</v>
      </c>
      <c r="I57" s="101">
        <f>[1]!FF_AVERAGE(G38:G57,cisco_MA2)</f>
        <v>16.21500015258789</v>
      </c>
      <c r="J57" s="113">
        <f t="shared" si="3"/>
        <v>1.01629590719777</v>
      </c>
      <c r="K57" s="102">
        <f t="shared" si="4"/>
        <v>1</v>
      </c>
      <c r="L57" s="103">
        <f t="shared" si="5"/>
      </c>
      <c r="M57" s="103">
        <f t="shared" si="6"/>
        <v>500</v>
      </c>
      <c r="N57" s="103">
        <f t="shared" si="7"/>
        <v>-8140.000000000001</v>
      </c>
      <c r="O57" s="103">
        <f t="shared" si="8"/>
        <v>2524.999999999999</v>
      </c>
      <c r="P57" s="103">
        <f t="shared" si="9"/>
        <v>8140.000000000001</v>
      </c>
      <c r="Q57" s="103">
        <f t="shared" si="10"/>
        <v>10665</v>
      </c>
    </row>
    <row r="58" spans="5:17" ht="12.75">
      <c r="E58" s="83">
        <f t="shared" si="11"/>
        <v>29</v>
      </c>
      <c r="F58" s="99">
        <v>36308</v>
      </c>
      <c r="G58" s="104">
        <v>16.62</v>
      </c>
      <c r="H58" s="101">
        <f>[1]!FF_AVERAGE(G39:G58,cisco_MA1)</f>
        <v>16.059999465942383</v>
      </c>
      <c r="I58" s="101">
        <f>[1]!FF_AVERAGE(G39:G58,cisco_MA2)</f>
        <v>16.450000762939453</v>
      </c>
      <c r="J58" s="113">
        <f t="shared" si="3"/>
        <v>1.0242840168098464</v>
      </c>
      <c r="K58" s="102">
        <f t="shared" si="4"/>
        <v>1</v>
      </c>
      <c r="L58" s="103">
        <f t="shared" si="5"/>
      </c>
      <c r="M58" s="103">
        <f t="shared" si="6"/>
        <v>500</v>
      </c>
      <c r="N58" s="103">
        <f t="shared" si="7"/>
        <v>0</v>
      </c>
      <c r="O58" s="103">
        <f t="shared" si="8"/>
        <v>2524.999999999999</v>
      </c>
      <c r="P58" s="103">
        <f t="shared" si="9"/>
        <v>8310</v>
      </c>
      <c r="Q58" s="103">
        <f t="shared" si="10"/>
        <v>10835</v>
      </c>
    </row>
    <row r="59" spans="5:17" ht="12.75">
      <c r="E59" s="83">
        <f t="shared" si="11"/>
        <v>30</v>
      </c>
      <c r="F59" s="99">
        <v>36309</v>
      </c>
      <c r="G59" s="104">
        <v>16.41</v>
      </c>
      <c r="H59" s="101">
        <f>[1]!FF_AVERAGE(G40:G59,cisco_MA1)</f>
        <v>16.178333282470703</v>
      </c>
      <c r="I59" s="101">
        <f>[1]!FF_AVERAGE(G40:G59,cisco_MA2)</f>
        <v>16.514999389648438</v>
      </c>
      <c r="J59" s="113">
        <f t="shared" si="3"/>
        <v>1.020809690423581</v>
      </c>
      <c r="K59" s="102">
        <f t="shared" si="4"/>
        <v>1</v>
      </c>
      <c r="L59" s="103">
        <f t="shared" si="5"/>
      </c>
      <c r="M59" s="103">
        <f t="shared" si="6"/>
        <v>500</v>
      </c>
      <c r="N59" s="103">
        <f t="shared" si="7"/>
        <v>0</v>
      </c>
      <c r="O59" s="103">
        <f t="shared" si="8"/>
        <v>2524.999999999999</v>
      </c>
      <c r="P59" s="103">
        <f t="shared" si="9"/>
        <v>8205</v>
      </c>
      <c r="Q59" s="103">
        <f t="shared" si="10"/>
        <v>10730</v>
      </c>
    </row>
    <row r="60" spans="5:17" ht="12.75">
      <c r="E60" s="83">
        <f t="shared" si="11"/>
        <v>31</v>
      </c>
      <c r="F60" s="99">
        <v>36312</v>
      </c>
      <c r="G60" s="104">
        <v>16.8</v>
      </c>
      <c r="H60" s="101">
        <f>[1]!FF_AVERAGE(G41:G60,cisco_MA1)</f>
        <v>16.325000762939453</v>
      </c>
      <c r="I60" s="101">
        <f>[1]!FF_AVERAGE(G41:G60,cisco_MA2)</f>
        <v>16.604999542236328</v>
      </c>
      <c r="J60" s="113">
        <f t="shared" si="3"/>
        <v>1.017151532386603</v>
      </c>
      <c r="K60" s="102">
        <f t="shared" si="4"/>
        <v>1</v>
      </c>
      <c r="L60" s="103">
        <f t="shared" si="5"/>
      </c>
      <c r="M60" s="103">
        <f t="shared" si="6"/>
        <v>500</v>
      </c>
      <c r="N60" s="103">
        <f t="shared" si="7"/>
        <v>0</v>
      </c>
      <c r="O60" s="103">
        <f t="shared" si="8"/>
        <v>2524.999999999999</v>
      </c>
      <c r="P60" s="103">
        <f t="shared" si="9"/>
        <v>8400</v>
      </c>
      <c r="Q60" s="103">
        <f t="shared" si="10"/>
        <v>10925</v>
      </c>
    </row>
    <row r="61" spans="5:17" ht="12.75">
      <c r="E61" s="83">
        <f t="shared" si="11"/>
        <v>32</v>
      </c>
      <c r="F61" s="99">
        <v>36313</v>
      </c>
      <c r="G61" s="104">
        <v>17.01</v>
      </c>
      <c r="H61" s="101">
        <f>[1]!FF_AVERAGE(G42:G61,cisco_MA1)</f>
        <v>16.545000076293945</v>
      </c>
      <c r="I61" s="101">
        <f>[1]!FF_AVERAGE(G42:G61,cisco_MA2)</f>
        <v>16.905000686645508</v>
      </c>
      <c r="J61" s="113">
        <f t="shared" si="3"/>
        <v>1.0217588763186154</v>
      </c>
      <c r="K61" s="102">
        <f t="shared" si="4"/>
        <v>1</v>
      </c>
      <c r="L61" s="103">
        <f t="shared" si="5"/>
      </c>
      <c r="M61" s="103">
        <f t="shared" si="6"/>
        <v>500</v>
      </c>
      <c r="N61" s="103">
        <f t="shared" si="7"/>
        <v>0</v>
      </c>
      <c r="O61" s="103">
        <f t="shared" si="8"/>
        <v>2524.999999999999</v>
      </c>
      <c r="P61" s="103">
        <f t="shared" si="9"/>
        <v>8505</v>
      </c>
      <c r="Q61" s="103">
        <f t="shared" si="10"/>
        <v>11030</v>
      </c>
    </row>
    <row r="62" spans="5:17" ht="12.75">
      <c r="E62" s="83">
        <f t="shared" si="11"/>
        <v>33</v>
      </c>
      <c r="F62" s="99">
        <v>36314</v>
      </c>
      <c r="G62" s="104">
        <v>17.37</v>
      </c>
      <c r="H62" s="101">
        <f>[1]!FF_AVERAGE(G43:G62,cisco_MA1)</f>
        <v>16.748334884643555</v>
      </c>
      <c r="I62" s="101">
        <f>[1]!FF_AVERAGE(G43:G62,cisco_MA2)</f>
        <v>17.190000534057617</v>
      </c>
      <c r="J62" s="113">
        <f t="shared" si="3"/>
        <v>1.02637071998238</v>
      </c>
      <c r="K62" s="102">
        <f t="shared" si="4"/>
        <v>1</v>
      </c>
      <c r="L62" s="103">
        <f t="shared" si="5"/>
      </c>
      <c r="M62" s="103">
        <f t="shared" si="6"/>
        <v>500</v>
      </c>
      <c r="N62" s="103">
        <f t="shared" si="7"/>
        <v>0</v>
      </c>
      <c r="O62" s="103">
        <f t="shared" si="8"/>
        <v>2524.999999999999</v>
      </c>
      <c r="P62" s="103">
        <f t="shared" si="9"/>
        <v>8685</v>
      </c>
      <c r="Q62" s="103">
        <f t="shared" si="10"/>
        <v>11210</v>
      </c>
    </row>
    <row r="63" spans="5:17" ht="12.75">
      <c r="E63" s="83">
        <f t="shared" si="11"/>
        <v>34</v>
      </c>
      <c r="F63" s="99">
        <v>36315</v>
      </c>
      <c r="G63" s="104">
        <v>17.37</v>
      </c>
      <c r="H63" s="101">
        <f>[1]!FF_AVERAGE(G44:G63,cisco_MA1)</f>
        <v>16.930002212524414</v>
      </c>
      <c r="I63" s="101">
        <f>[1]!FF_AVERAGE(G44:G63,cisco_MA2)</f>
        <v>17.3700008392334</v>
      </c>
      <c r="J63" s="113">
        <f t="shared" si="3"/>
        <v>1.0259892834735416</v>
      </c>
      <c r="K63" s="102">
        <f t="shared" si="4"/>
        <v>1</v>
      </c>
      <c r="L63" s="103">
        <f t="shared" si="5"/>
      </c>
      <c r="M63" s="103">
        <f t="shared" si="6"/>
        <v>500</v>
      </c>
      <c r="N63" s="103">
        <f t="shared" si="7"/>
        <v>0</v>
      </c>
      <c r="O63" s="103">
        <f t="shared" si="8"/>
        <v>2524.999999999999</v>
      </c>
      <c r="P63" s="103">
        <f t="shared" si="9"/>
        <v>8685</v>
      </c>
      <c r="Q63" s="103">
        <f t="shared" si="10"/>
        <v>11210</v>
      </c>
    </row>
    <row r="64" spans="5:17" ht="12.75">
      <c r="E64" s="83">
        <f t="shared" si="11"/>
        <v>35</v>
      </c>
      <c r="F64" s="99">
        <v>36316</v>
      </c>
      <c r="G64" s="104">
        <v>17.36</v>
      </c>
      <c r="H64" s="101">
        <f>[1]!FF_AVERAGE(G45:G64,cisco_MA1)</f>
        <v>17.053335189819336</v>
      </c>
      <c r="I64" s="101">
        <f>[1]!FF_AVERAGE(G45:G64,cisco_MA2)</f>
        <v>17.364999771118164</v>
      </c>
      <c r="J64" s="113">
        <f t="shared" si="3"/>
        <v>1.0182758725979237</v>
      </c>
      <c r="K64" s="102">
        <f t="shared" si="4"/>
        <v>1</v>
      </c>
      <c r="L64" s="103">
        <f t="shared" si="5"/>
      </c>
      <c r="M64" s="103">
        <f t="shared" si="6"/>
        <v>500</v>
      </c>
      <c r="N64" s="103">
        <f t="shared" si="7"/>
        <v>0</v>
      </c>
      <c r="O64" s="103">
        <f t="shared" si="8"/>
        <v>2524.999999999999</v>
      </c>
      <c r="P64" s="103">
        <f t="shared" si="9"/>
        <v>8680</v>
      </c>
      <c r="Q64" s="103">
        <f t="shared" si="10"/>
        <v>11205</v>
      </c>
    </row>
    <row r="65" spans="5:17" ht="12.75">
      <c r="E65" s="83">
        <f t="shared" si="11"/>
        <v>36</v>
      </c>
      <c r="F65" s="99">
        <v>36319</v>
      </c>
      <c r="G65" s="104">
        <v>17.23</v>
      </c>
      <c r="H65" s="101">
        <f>[1]!FF_AVERAGE(G46:G65,cisco_MA1)</f>
        <v>17.190000534057617</v>
      </c>
      <c r="I65" s="101">
        <f>[1]!FF_AVERAGE(G46:G65,cisco_MA2)</f>
        <v>17.295000076293945</v>
      </c>
      <c r="J65" s="113">
        <f t="shared" si="3"/>
        <v>1.0061081756238632</v>
      </c>
      <c r="K65" s="102">
        <f t="shared" si="4"/>
        <v>1</v>
      </c>
      <c r="L65" s="103">
        <f t="shared" si="5"/>
      </c>
      <c r="M65" s="103">
        <f t="shared" si="6"/>
        <v>500</v>
      </c>
      <c r="N65" s="103">
        <f t="shared" si="7"/>
        <v>0</v>
      </c>
      <c r="O65" s="103">
        <f t="shared" si="8"/>
        <v>2524.999999999999</v>
      </c>
      <c r="P65" s="103">
        <f t="shared" si="9"/>
        <v>8615</v>
      </c>
      <c r="Q65" s="103">
        <f t="shared" si="10"/>
        <v>11140</v>
      </c>
    </row>
    <row r="66" spans="5:17" ht="12.75">
      <c r="E66" s="83">
        <f t="shared" si="11"/>
        <v>37</v>
      </c>
      <c r="F66" s="99">
        <v>36320</v>
      </c>
      <c r="G66" s="104">
        <v>17.4</v>
      </c>
      <c r="H66" s="101">
        <f>[1]!FF_AVERAGE(G47:G66,cisco_MA1)</f>
        <v>17.290000915527344</v>
      </c>
      <c r="I66" s="101">
        <f>[1]!FF_AVERAGE(G47:G66,cisco_MA2)</f>
        <v>17.315000534057617</v>
      </c>
      <c r="J66" s="113">
        <f t="shared" si="3"/>
        <v>1.0014459003589655</v>
      </c>
      <c r="K66" s="102">
        <f t="shared" si="4"/>
        <v>1</v>
      </c>
      <c r="L66" s="103">
        <f t="shared" si="5"/>
      </c>
      <c r="M66" s="103">
        <f t="shared" si="6"/>
        <v>500</v>
      </c>
      <c r="N66" s="103">
        <f t="shared" si="7"/>
        <v>0</v>
      </c>
      <c r="O66" s="103">
        <f t="shared" si="8"/>
        <v>2524.999999999999</v>
      </c>
      <c r="P66" s="103">
        <f t="shared" si="9"/>
        <v>8700</v>
      </c>
      <c r="Q66" s="103">
        <f t="shared" si="10"/>
        <v>11225</v>
      </c>
    </row>
    <row r="67" spans="5:17" ht="12.75">
      <c r="E67" s="83">
        <f t="shared" si="11"/>
        <v>38</v>
      </c>
      <c r="F67" s="99">
        <v>36321</v>
      </c>
      <c r="G67" s="104">
        <v>17.6</v>
      </c>
      <c r="H67" s="101">
        <f>[1]!FF_AVERAGE(G48:G67,cisco_MA1)</f>
        <v>17.388334274291992</v>
      </c>
      <c r="I67" s="101">
        <f>[1]!FF_AVERAGE(G48:G67,cisco_MA2)</f>
        <v>17.5</v>
      </c>
      <c r="J67" s="113">
        <f t="shared" si="3"/>
        <v>1.0064218759512291</v>
      </c>
      <c r="K67" s="102">
        <f t="shared" si="4"/>
        <v>1</v>
      </c>
      <c r="L67" s="103">
        <f t="shared" si="5"/>
      </c>
      <c r="M67" s="103">
        <f t="shared" si="6"/>
        <v>500</v>
      </c>
      <c r="N67" s="103">
        <f t="shared" si="7"/>
        <v>0</v>
      </c>
      <c r="O67" s="103">
        <f t="shared" si="8"/>
        <v>2524.999999999999</v>
      </c>
      <c r="P67" s="103">
        <f t="shared" si="9"/>
        <v>8800</v>
      </c>
      <c r="Q67" s="103">
        <f t="shared" si="10"/>
        <v>11325</v>
      </c>
    </row>
    <row r="68" spans="5:17" ht="12.75">
      <c r="E68" s="83">
        <f t="shared" si="11"/>
        <v>39</v>
      </c>
      <c r="F68" s="99">
        <v>36322</v>
      </c>
      <c r="G68" s="104">
        <v>17.78</v>
      </c>
      <c r="H68" s="101">
        <f>[1]!FF_AVERAGE(G49:G68,cisco_MA1)</f>
        <v>17.456666946411133</v>
      </c>
      <c r="I68" s="101">
        <f>[1]!FF_AVERAGE(G49:G68,cisco_MA2)</f>
        <v>17.690000534057617</v>
      </c>
      <c r="J68" s="113">
        <f t="shared" si="3"/>
        <v>1.0133664455169349</v>
      </c>
      <c r="K68" s="102">
        <f t="shared" si="4"/>
        <v>1</v>
      </c>
      <c r="L68" s="103">
        <f t="shared" si="5"/>
      </c>
      <c r="M68" s="103">
        <f t="shared" si="6"/>
        <v>500</v>
      </c>
      <c r="N68" s="103">
        <f t="shared" si="7"/>
        <v>0</v>
      </c>
      <c r="O68" s="103">
        <f t="shared" si="8"/>
        <v>2524.999999999999</v>
      </c>
      <c r="P68" s="103">
        <f t="shared" si="9"/>
        <v>8890</v>
      </c>
      <c r="Q68" s="103">
        <f t="shared" si="10"/>
        <v>11415</v>
      </c>
    </row>
    <row r="69" spans="5:17" ht="12.75">
      <c r="E69" s="83">
        <f t="shared" si="11"/>
        <v>40</v>
      </c>
      <c r="F69" s="99">
        <v>36323</v>
      </c>
      <c r="G69" s="104">
        <v>17.41</v>
      </c>
      <c r="H69" s="101">
        <f>[1]!FF_AVERAGE(G50:G69,cisco_MA1)</f>
        <v>17.463333129882812</v>
      </c>
      <c r="I69" s="101">
        <f>[1]!FF_AVERAGE(G50:G69,cisco_MA2)</f>
        <v>17.594999313354492</v>
      </c>
      <c r="J69" s="113">
        <f t="shared" si="3"/>
        <v>1.0075395792139117</v>
      </c>
      <c r="K69" s="102">
        <f t="shared" si="4"/>
        <v>1</v>
      </c>
      <c r="L69" s="103">
        <f t="shared" si="5"/>
      </c>
      <c r="M69" s="103">
        <f t="shared" si="6"/>
        <v>500</v>
      </c>
      <c r="N69" s="103">
        <f t="shared" si="7"/>
        <v>0</v>
      </c>
      <c r="O69" s="103">
        <f t="shared" si="8"/>
        <v>2524.999999999999</v>
      </c>
      <c r="P69" s="103">
        <f t="shared" si="9"/>
        <v>8705</v>
      </c>
      <c r="Q69" s="103">
        <f t="shared" si="10"/>
        <v>11230</v>
      </c>
    </row>
    <row r="70" spans="5:17" ht="12.75">
      <c r="E70" s="83">
        <f t="shared" si="11"/>
        <v>41</v>
      </c>
      <c r="F70" s="99">
        <v>36326</v>
      </c>
      <c r="G70" s="104">
        <v>17.98</v>
      </c>
      <c r="H70" s="101">
        <f>[1]!FF_AVERAGE(G51:G70,cisco_MA1)</f>
        <v>17.566667556762695</v>
      </c>
      <c r="I70" s="101">
        <f>[1]!FF_AVERAGE(G51:G70,cisco_MA2)</f>
        <v>17.69499969482422</v>
      </c>
      <c r="J70" s="113">
        <f t="shared" si="3"/>
        <v>1.007305434434098</v>
      </c>
      <c r="K70" s="102">
        <f t="shared" si="4"/>
        <v>1</v>
      </c>
      <c r="L70" s="103">
        <f t="shared" si="5"/>
      </c>
      <c r="M70" s="103">
        <f t="shared" si="6"/>
        <v>500</v>
      </c>
      <c r="N70" s="103">
        <f t="shared" si="7"/>
        <v>0</v>
      </c>
      <c r="O70" s="103">
        <f t="shared" si="8"/>
        <v>2524.999999999999</v>
      </c>
      <c r="P70" s="103">
        <f t="shared" si="9"/>
        <v>8990</v>
      </c>
      <c r="Q70" s="103">
        <f t="shared" si="10"/>
        <v>11515</v>
      </c>
    </row>
    <row r="71" spans="5:17" ht="12.75">
      <c r="E71" s="83">
        <f t="shared" si="11"/>
        <v>42</v>
      </c>
      <c r="F71" s="99">
        <v>36327</v>
      </c>
      <c r="G71" s="104">
        <v>17.98</v>
      </c>
      <c r="H71" s="101">
        <f>[1]!FF_AVERAGE(G52:G71,cisco_MA1)</f>
        <v>17.691667556762695</v>
      </c>
      <c r="I71" s="101">
        <f>[1]!FF_AVERAGE(G52:G71,cisco_MA2)</f>
        <v>17.979999542236328</v>
      </c>
      <c r="J71" s="113">
        <f t="shared" si="3"/>
        <v>1.0162976149392666</v>
      </c>
      <c r="K71" s="102">
        <f t="shared" si="4"/>
        <v>1</v>
      </c>
      <c r="L71" s="103">
        <f t="shared" si="5"/>
      </c>
      <c r="M71" s="103">
        <f t="shared" si="6"/>
        <v>500</v>
      </c>
      <c r="N71" s="103">
        <f t="shared" si="7"/>
        <v>0</v>
      </c>
      <c r="O71" s="103">
        <f t="shared" si="8"/>
        <v>2524.999999999999</v>
      </c>
      <c r="P71" s="103">
        <f t="shared" si="9"/>
        <v>8990</v>
      </c>
      <c r="Q71" s="103">
        <f t="shared" si="10"/>
        <v>11515</v>
      </c>
    </row>
    <row r="72" spans="5:17" ht="12.75">
      <c r="E72" s="83">
        <f t="shared" si="11"/>
        <v>43</v>
      </c>
      <c r="F72" s="99">
        <v>36328</v>
      </c>
      <c r="G72" s="104">
        <v>18.73</v>
      </c>
      <c r="H72" s="101">
        <f>[1]!FF_AVERAGE(G53:G72,cisco_MA1)</f>
        <v>17.913331985473633</v>
      </c>
      <c r="I72" s="101">
        <f>[1]!FF_AVERAGE(G53:G72,cisco_MA2)</f>
        <v>18.354999542236328</v>
      </c>
      <c r="J72" s="113">
        <f t="shared" si="3"/>
        <v>1.024655801451168</v>
      </c>
      <c r="K72" s="102">
        <f t="shared" si="4"/>
        <v>1</v>
      </c>
      <c r="L72" s="103">
        <f t="shared" si="5"/>
      </c>
      <c r="M72" s="103">
        <f t="shared" si="6"/>
        <v>500</v>
      </c>
      <c r="N72" s="103">
        <f t="shared" si="7"/>
        <v>0</v>
      </c>
      <c r="O72" s="103">
        <f t="shared" si="8"/>
        <v>2524.999999999999</v>
      </c>
      <c r="P72" s="103">
        <f t="shared" si="9"/>
        <v>9365</v>
      </c>
      <c r="Q72" s="103">
        <f t="shared" si="10"/>
        <v>11890</v>
      </c>
    </row>
    <row r="73" spans="5:17" ht="12.75">
      <c r="E73" s="83">
        <f t="shared" si="11"/>
        <v>44</v>
      </c>
      <c r="F73" s="99">
        <v>36329</v>
      </c>
      <c r="G73" s="104">
        <v>18.56</v>
      </c>
      <c r="H73" s="101">
        <f>[1]!FF_AVERAGE(G54:G73,cisco_MA1)</f>
        <v>18.073333740234375</v>
      </c>
      <c r="I73" s="101">
        <f>[1]!FF_AVERAGE(G54:G73,cisco_MA2)</f>
        <v>18.645000457763672</v>
      </c>
      <c r="J73" s="113">
        <f t="shared" si="3"/>
        <v>1.03163039679042</v>
      </c>
      <c r="K73" s="102">
        <f t="shared" si="4"/>
        <v>1</v>
      </c>
      <c r="L73" s="103">
        <f t="shared" si="5"/>
      </c>
      <c r="M73" s="103">
        <f t="shared" si="6"/>
        <v>500</v>
      </c>
      <c r="N73" s="103">
        <f t="shared" si="7"/>
        <v>0</v>
      </c>
      <c r="O73" s="103">
        <f t="shared" si="8"/>
        <v>2524.999999999999</v>
      </c>
      <c r="P73" s="103">
        <f t="shared" si="9"/>
        <v>9280</v>
      </c>
      <c r="Q73" s="103">
        <f t="shared" si="10"/>
        <v>11805</v>
      </c>
    </row>
    <row r="74" spans="5:17" ht="12.75">
      <c r="E74" s="83">
        <f t="shared" si="11"/>
        <v>45</v>
      </c>
      <c r="F74" s="99">
        <v>36330</v>
      </c>
      <c r="G74" s="104">
        <v>17.93</v>
      </c>
      <c r="H74" s="101">
        <f>[1]!FF_AVERAGE(G55:G74,cisco_MA1)</f>
        <v>18.09833526611328</v>
      </c>
      <c r="I74" s="101">
        <f>[1]!FF_AVERAGE(G55:G74,cisco_MA2)</f>
        <v>18.2450008392334</v>
      </c>
      <c r="J74" s="113">
        <f t="shared" si="3"/>
        <v>1.0081038156804802</v>
      </c>
      <c r="K74" s="102">
        <f t="shared" si="4"/>
        <v>1</v>
      </c>
      <c r="L74" s="103">
        <f t="shared" si="5"/>
      </c>
      <c r="M74" s="103">
        <f t="shared" si="6"/>
        <v>500</v>
      </c>
      <c r="N74" s="103">
        <f t="shared" si="7"/>
        <v>0</v>
      </c>
      <c r="O74" s="103">
        <f t="shared" si="8"/>
        <v>2524.999999999999</v>
      </c>
      <c r="P74" s="103">
        <f t="shared" si="9"/>
        <v>8965</v>
      </c>
      <c r="Q74" s="103">
        <f t="shared" si="10"/>
        <v>11490</v>
      </c>
    </row>
    <row r="75" spans="5:17" ht="12.75">
      <c r="E75" s="83">
        <f aca="true" t="shared" si="12" ref="E75:E106">E74+1</f>
        <v>46</v>
      </c>
      <c r="F75" s="99">
        <v>36333</v>
      </c>
      <c r="G75" s="104">
        <v>17.24</v>
      </c>
      <c r="H75" s="101">
        <f>[1]!FF_AVERAGE(G56:G75,cisco_MA1)</f>
        <v>18.07000160217285</v>
      </c>
      <c r="I75" s="101">
        <f>[1]!FF_AVERAGE(G56:G75,cisco_MA2)</f>
        <v>17.584999084472656</v>
      </c>
      <c r="J75" s="113">
        <f t="shared" si="3"/>
        <v>0.9731597966409767</v>
      </c>
      <c r="K75" s="102">
        <f t="shared" si="4"/>
        <v>1</v>
      </c>
      <c r="L75" s="103" t="str">
        <f t="shared" si="5"/>
        <v>Sell</v>
      </c>
      <c r="M75" s="103">
        <f t="shared" si="6"/>
        <v>500</v>
      </c>
      <c r="N75" s="103">
        <f t="shared" si="7"/>
        <v>0</v>
      </c>
      <c r="O75" s="103">
        <f t="shared" si="8"/>
        <v>2524.999999999999</v>
      </c>
      <c r="P75" s="103">
        <f t="shared" si="9"/>
        <v>8620</v>
      </c>
      <c r="Q75" s="103">
        <f t="shared" si="10"/>
        <v>11145</v>
      </c>
    </row>
    <row r="76" spans="5:17" ht="12.75">
      <c r="E76" s="83">
        <f t="shared" si="12"/>
        <v>47</v>
      </c>
      <c r="F76" s="99">
        <v>36334</v>
      </c>
      <c r="G76" s="104">
        <v>16.75</v>
      </c>
      <c r="H76" s="101">
        <f>[1]!FF_AVERAGE(G57:G76,cisco_MA1)</f>
        <v>17.865001678466797</v>
      </c>
      <c r="I76" s="101">
        <f>[1]!FF_AVERAGE(G57:G76,cisco_MA2)</f>
        <v>16.9950008392334</v>
      </c>
      <c r="J76" s="113">
        <f t="shared" si="3"/>
        <v>0.951301384970927</v>
      </c>
      <c r="K76" s="102">
        <f t="shared" si="4"/>
        <v>0</v>
      </c>
      <c r="L76" s="103">
        <f t="shared" si="5"/>
      </c>
      <c r="M76" s="103">
        <f t="shared" si="6"/>
        <v>0</v>
      </c>
      <c r="N76" s="103">
        <f t="shared" si="7"/>
        <v>8375</v>
      </c>
      <c r="O76" s="103">
        <f t="shared" si="8"/>
        <v>10900</v>
      </c>
      <c r="P76" s="103">
        <f t="shared" si="9"/>
        <v>0</v>
      </c>
      <c r="Q76" s="103">
        <f t="shared" si="10"/>
        <v>10900</v>
      </c>
    </row>
    <row r="77" spans="5:17" ht="12.75">
      <c r="E77" s="83">
        <f t="shared" si="12"/>
        <v>48</v>
      </c>
      <c r="F77" s="99">
        <v>36335</v>
      </c>
      <c r="G77" s="104">
        <v>16.87</v>
      </c>
      <c r="H77" s="101">
        <f>[1]!FF_AVERAGE(G58:G77,cisco_MA1)</f>
        <v>17.68000030517578</v>
      </c>
      <c r="I77" s="101">
        <f>[1]!FF_AVERAGE(G58:G77,cisco_MA2)</f>
        <v>16.810001373291016</v>
      </c>
      <c r="J77" s="113">
        <f t="shared" si="3"/>
        <v>0.9507919164667619</v>
      </c>
      <c r="K77" s="102">
        <f t="shared" si="4"/>
        <v>0</v>
      </c>
      <c r="L77" s="103">
        <f t="shared" si="5"/>
      </c>
      <c r="M77" s="103">
        <f t="shared" si="6"/>
        <v>0</v>
      </c>
      <c r="N77" s="103">
        <f t="shared" si="7"/>
        <v>0</v>
      </c>
      <c r="O77" s="103">
        <f t="shared" si="8"/>
        <v>10900</v>
      </c>
      <c r="P77" s="103">
        <f t="shared" si="9"/>
        <v>0</v>
      </c>
      <c r="Q77" s="103">
        <f t="shared" si="10"/>
        <v>10900</v>
      </c>
    </row>
    <row r="78" spans="5:17" ht="12.75">
      <c r="E78" s="83">
        <f t="shared" si="12"/>
        <v>49</v>
      </c>
      <c r="F78" s="99">
        <v>36336</v>
      </c>
      <c r="G78" s="104">
        <v>17.13</v>
      </c>
      <c r="H78" s="101">
        <f>[1]!FF_AVERAGE(G59:G78,cisco_MA1)</f>
        <v>17.413331985473633</v>
      </c>
      <c r="I78" s="101">
        <f>[1]!FF_AVERAGE(G59:G78,cisco_MA2)</f>
        <v>17</v>
      </c>
      <c r="J78" s="113">
        <f t="shared" si="3"/>
        <v>0.9762634752603099</v>
      </c>
      <c r="K78" s="102">
        <f t="shared" si="4"/>
        <v>0</v>
      </c>
      <c r="L78" s="103">
        <f t="shared" si="5"/>
      </c>
      <c r="M78" s="103">
        <f t="shared" si="6"/>
        <v>0</v>
      </c>
      <c r="N78" s="103">
        <f t="shared" si="7"/>
        <v>0</v>
      </c>
      <c r="O78" s="103">
        <f t="shared" si="8"/>
        <v>10900</v>
      </c>
      <c r="P78" s="103">
        <f t="shared" si="9"/>
        <v>0</v>
      </c>
      <c r="Q78" s="103">
        <f t="shared" si="10"/>
        <v>10900</v>
      </c>
    </row>
    <row r="79" spans="5:17" ht="12.75">
      <c r="E79" s="83">
        <f t="shared" si="12"/>
        <v>50</v>
      </c>
      <c r="F79" s="99">
        <v>36337</v>
      </c>
      <c r="G79" s="104">
        <v>16.89</v>
      </c>
      <c r="H79" s="101">
        <f>[1]!FF_AVERAGE(G60:G79,cisco_MA1)</f>
        <v>17.135000228881836</v>
      </c>
      <c r="I79" s="101">
        <f>[1]!FF_AVERAGE(G60:G79,cisco_MA2)</f>
        <v>17.010000228881836</v>
      </c>
      <c r="J79" s="113">
        <f t="shared" si="3"/>
        <v>0.9927049898844292</v>
      </c>
      <c r="K79" s="102">
        <f t="shared" si="4"/>
        <v>0</v>
      </c>
      <c r="L79" s="103">
        <f t="shared" si="5"/>
      </c>
      <c r="M79" s="103">
        <f t="shared" si="6"/>
        <v>0</v>
      </c>
      <c r="N79" s="103">
        <f t="shared" si="7"/>
        <v>0</v>
      </c>
      <c r="O79" s="103">
        <f t="shared" si="8"/>
        <v>10900</v>
      </c>
      <c r="P79" s="103">
        <f t="shared" si="9"/>
        <v>0</v>
      </c>
      <c r="Q79" s="103">
        <f t="shared" si="10"/>
        <v>10900</v>
      </c>
    </row>
    <row r="80" spans="5:17" ht="12.75">
      <c r="E80" s="83">
        <f t="shared" si="12"/>
        <v>51</v>
      </c>
      <c r="F80" s="99">
        <v>36340</v>
      </c>
      <c r="G80" s="104">
        <v>16.79</v>
      </c>
      <c r="H80" s="101">
        <f>[1]!FF_AVERAGE(G61:G80,cisco_MA1)</f>
        <v>16.94499969482422</v>
      </c>
      <c r="I80" s="101">
        <f>[1]!FF_AVERAGE(G61:G80,cisco_MA2)</f>
        <v>16.84000015258789</v>
      </c>
      <c r="J80" s="113">
        <f t="shared" si="3"/>
        <v>0.9938035087561318</v>
      </c>
      <c r="K80" s="102">
        <f t="shared" si="4"/>
        <v>0</v>
      </c>
      <c r="L80" s="103">
        <f t="shared" si="5"/>
      </c>
      <c r="M80" s="103">
        <f t="shared" si="6"/>
        <v>0</v>
      </c>
      <c r="N80" s="103">
        <f t="shared" si="7"/>
        <v>0</v>
      </c>
      <c r="O80" s="103">
        <f t="shared" si="8"/>
        <v>10900</v>
      </c>
      <c r="P80" s="103">
        <f t="shared" si="9"/>
        <v>0</v>
      </c>
      <c r="Q80" s="103">
        <f t="shared" si="10"/>
        <v>10900</v>
      </c>
    </row>
    <row r="81" spans="5:17" ht="12.75">
      <c r="E81" s="83">
        <f t="shared" si="12"/>
        <v>52</v>
      </c>
      <c r="F81" s="99">
        <v>36341</v>
      </c>
      <c r="G81" s="104">
        <v>17.24</v>
      </c>
      <c r="H81" s="101">
        <f>[1]!FF_AVERAGE(G62:G81,cisco_MA1)</f>
        <v>16.94499969482422</v>
      </c>
      <c r="I81" s="101">
        <f>[1]!FF_AVERAGE(G62:G81,cisco_MA2)</f>
        <v>17.014999389648438</v>
      </c>
      <c r="J81" s="113">
        <f t="shared" si="3"/>
        <v>1.004130994162579</v>
      </c>
      <c r="K81" s="102">
        <f t="shared" si="4"/>
        <v>0</v>
      </c>
      <c r="L81" s="103" t="str">
        <f t="shared" si="5"/>
        <v>Buy</v>
      </c>
      <c r="M81" s="103">
        <f t="shared" si="6"/>
        <v>0</v>
      </c>
      <c r="N81" s="103">
        <f t="shared" si="7"/>
        <v>0</v>
      </c>
      <c r="O81" s="103">
        <f t="shared" si="8"/>
        <v>10900</v>
      </c>
      <c r="P81" s="103">
        <f t="shared" si="9"/>
        <v>0</v>
      </c>
      <c r="Q81" s="103">
        <f t="shared" si="10"/>
        <v>10900</v>
      </c>
    </row>
    <row r="82" spans="5:17" ht="12.75">
      <c r="E82" s="83">
        <f t="shared" si="12"/>
        <v>53</v>
      </c>
      <c r="F82" s="99">
        <v>36342</v>
      </c>
      <c r="G82" s="104">
        <v>17.86</v>
      </c>
      <c r="H82" s="101">
        <f>[1]!FF_AVERAGE(G63:G82,cisco_MA1)</f>
        <v>17.130001068115234</v>
      </c>
      <c r="I82" s="101">
        <f>[1]!FF_AVERAGE(G63:G82,cisco_MA2)</f>
        <v>17.55000114440918</v>
      </c>
      <c r="J82" s="113">
        <f t="shared" si="3"/>
        <v>1.024518391716607</v>
      </c>
      <c r="K82" s="102">
        <f t="shared" si="4"/>
        <v>1</v>
      </c>
      <c r="L82" s="103">
        <f t="shared" si="5"/>
      </c>
      <c r="M82" s="103">
        <f t="shared" si="6"/>
        <v>500</v>
      </c>
      <c r="N82" s="103">
        <f t="shared" si="7"/>
        <v>-8930</v>
      </c>
      <c r="O82" s="103">
        <f t="shared" si="8"/>
        <v>1970</v>
      </c>
      <c r="P82" s="103">
        <f t="shared" si="9"/>
        <v>8930</v>
      </c>
      <c r="Q82" s="103">
        <f t="shared" si="10"/>
        <v>10900</v>
      </c>
    </row>
    <row r="83" spans="5:17" ht="12.75">
      <c r="E83" s="83">
        <f t="shared" si="12"/>
        <v>54</v>
      </c>
      <c r="F83" s="99">
        <v>36343</v>
      </c>
      <c r="G83" s="104">
        <v>17.52</v>
      </c>
      <c r="H83" s="101">
        <f>[1]!FF_AVERAGE(G64:G83,cisco_MA1)</f>
        <v>17.238332748413086</v>
      </c>
      <c r="I83" s="101">
        <f>[1]!FF_AVERAGE(G64:G83,cisco_MA2)</f>
        <v>17.690000534057617</v>
      </c>
      <c r="J83" s="113">
        <f t="shared" si="3"/>
        <v>1.026201361363448</v>
      </c>
      <c r="K83" s="102">
        <f t="shared" si="4"/>
        <v>1</v>
      </c>
      <c r="L83" s="103">
        <f t="shared" si="5"/>
      </c>
      <c r="M83" s="103">
        <f t="shared" si="6"/>
        <v>500</v>
      </c>
      <c r="N83" s="103">
        <f t="shared" si="7"/>
        <v>0</v>
      </c>
      <c r="O83" s="103">
        <f t="shared" si="8"/>
        <v>1970</v>
      </c>
      <c r="P83" s="103">
        <f t="shared" si="9"/>
        <v>8760</v>
      </c>
      <c r="Q83" s="103">
        <f t="shared" si="10"/>
        <v>10730</v>
      </c>
    </row>
    <row r="84" spans="5:17" ht="12.75">
      <c r="E84" s="83">
        <f t="shared" si="12"/>
        <v>55</v>
      </c>
      <c r="F84" s="99">
        <v>36347</v>
      </c>
      <c r="G84" s="104">
        <v>18.22</v>
      </c>
      <c r="H84" s="101">
        <f>[1]!FF_AVERAGE(G65:G84,cisco_MA1)</f>
        <v>17.420000076293945</v>
      </c>
      <c r="I84" s="101">
        <f>[1]!FF_AVERAGE(G65:G84,cisco_MA2)</f>
        <v>17.869998931884766</v>
      </c>
      <c r="J84" s="113">
        <f t="shared" si="3"/>
        <v>1.0258323107703773</v>
      </c>
      <c r="K84" s="102">
        <f t="shared" si="4"/>
        <v>1</v>
      </c>
      <c r="L84" s="103">
        <f t="shared" si="5"/>
      </c>
      <c r="M84" s="103">
        <f t="shared" si="6"/>
        <v>500</v>
      </c>
      <c r="N84" s="103">
        <f t="shared" si="7"/>
        <v>0</v>
      </c>
      <c r="O84" s="103">
        <f t="shared" si="8"/>
        <v>1970</v>
      </c>
      <c r="P84" s="103">
        <f t="shared" si="9"/>
        <v>9110</v>
      </c>
      <c r="Q84" s="103">
        <f t="shared" si="10"/>
        <v>11080</v>
      </c>
    </row>
    <row r="85" spans="5:17" ht="12.75">
      <c r="E85" s="83">
        <f t="shared" si="12"/>
        <v>56</v>
      </c>
      <c r="F85" s="99">
        <v>36348</v>
      </c>
      <c r="G85" s="104">
        <v>18.73</v>
      </c>
      <c r="H85" s="101">
        <f>[1]!FF_AVERAGE(G66:G85,cisco_MA1)</f>
        <v>17.726667404174805</v>
      </c>
      <c r="I85" s="101">
        <f>[1]!FF_AVERAGE(G66:G85,cisco_MA2)</f>
        <v>18.475000381469727</v>
      </c>
      <c r="J85" s="113">
        <f t="shared" si="3"/>
        <v>1.0422150966243482</v>
      </c>
      <c r="K85" s="102">
        <f t="shared" si="4"/>
        <v>1</v>
      </c>
      <c r="L85" s="103">
        <f t="shared" si="5"/>
      </c>
      <c r="M85" s="103">
        <f t="shared" si="6"/>
        <v>500</v>
      </c>
      <c r="N85" s="103">
        <f t="shared" si="7"/>
        <v>0</v>
      </c>
      <c r="O85" s="103">
        <f t="shared" si="8"/>
        <v>1970</v>
      </c>
      <c r="P85" s="103">
        <f t="shared" si="9"/>
        <v>9365</v>
      </c>
      <c r="Q85" s="103">
        <f t="shared" si="10"/>
        <v>11335</v>
      </c>
    </row>
    <row r="86" spans="5:17" ht="12.75">
      <c r="E86" s="83">
        <f t="shared" si="12"/>
        <v>57</v>
      </c>
      <c r="F86" s="99">
        <v>36349</v>
      </c>
      <c r="G86" s="104">
        <v>18.8</v>
      </c>
      <c r="H86" s="101">
        <f>[1]!FF_AVERAGE(G67:G86,cisco_MA1)</f>
        <v>18.06166648864746</v>
      </c>
      <c r="I86" s="101">
        <f>[1]!FF_AVERAGE(G67:G86,cisco_MA2)</f>
        <v>18.764999389648438</v>
      </c>
      <c r="J86" s="113">
        <f t="shared" si="3"/>
        <v>1.0389406426833898</v>
      </c>
      <c r="K86" s="102">
        <f t="shared" si="4"/>
        <v>1</v>
      </c>
      <c r="L86" s="103">
        <f t="shared" si="5"/>
      </c>
      <c r="M86" s="103">
        <f t="shared" si="6"/>
        <v>500</v>
      </c>
      <c r="N86" s="103">
        <f t="shared" si="7"/>
        <v>0</v>
      </c>
      <c r="O86" s="103">
        <f t="shared" si="8"/>
        <v>1970</v>
      </c>
      <c r="P86" s="103">
        <f t="shared" si="9"/>
        <v>9400</v>
      </c>
      <c r="Q86" s="103">
        <f t="shared" si="10"/>
        <v>11370</v>
      </c>
    </row>
    <row r="87" spans="5:17" ht="12.75">
      <c r="E87" s="83">
        <f t="shared" si="12"/>
        <v>58</v>
      </c>
      <c r="F87" s="99">
        <v>36350</v>
      </c>
      <c r="G87" s="104">
        <v>18.31</v>
      </c>
      <c r="H87" s="101">
        <f>[1]!FF_AVERAGE(G68:G87,cisco_MA1)</f>
        <v>18.239999771118164</v>
      </c>
      <c r="I87" s="101">
        <f>[1]!FF_AVERAGE(G68:G87,cisco_MA2)</f>
        <v>18.55500030517578</v>
      </c>
      <c r="J87" s="113">
        <f t="shared" si="3"/>
        <v>1.0172697663382868</v>
      </c>
      <c r="K87" s="102">
        <f t="shared" si="4"/>
        <v>1</v>
      </c>
      <c r="L87" s="103">
        <f t="shared" si="5"/>
      </c>
      <c r="M87" s="103">
        <f t="shared" si="6"/>
        <v>500</v>
      </c>
      <c r="N87" s="103">
        <f t="shared" si="7"/>
        <v>0</v>
      </c>
      <c r="O87" s="103">
        <f t="shared" si="8"/>
        <v>1970</v>
      </c>
      <c r="P87" s="103">
        <f t="shared" si="9"/>
        <v>9155</v>
      </c>
      <c r="Q87" s="103">
        <f t="shared" si="10"/>
        <v>11125</v>
      </c>
    </row>
    <row r="88" spans="5:17" ht="12.75">
      <c r="E88" s="83">
        <f t="shared" si="12"/>
        <v>59</v>
      </c>
      <c r="F88" s="99">
        <v>36351</v>
      </c>
      <c r="G88" s="104">
        <v>18.57</v>
      </c>
      <c r="H88" s="101">
        <f>[1]!FF_AVERAGE(G69:G88,cisco_MA1)</f>
        <v>18.358333587646484</v>
      </c>
      <c r="I88" s="101">
        <f>[1]!FF_AVERAGE(G69:G88,cisco_MA2)</f>
        <v>18.440000534057617</v>
      </c>
      <c r="J88" s="113">
        <f t="shared" si="3"/>
        <v>1.004448494522732</v>
      </c>
      <c r="K88" s="102">
        <f t="shared" si="4"/>
        <v>1</v>
      </c>
      <c r="L88" s="103">
        <f t="shared" si="5"/>
      </c>
      <c r="M88" s="103">
        <f t="shared" si="6"/>
        <v>500</v>
      </c>
      <c r="N88" s="103">
        <f t="shared" si="7"/>
        <v>0</v>
      </c>
      <c r="O88" s="103">
        <f t="shared" si="8"/>
        <v>1970</v>
      </c>
      <c r="P88" s="103">
        <f t="shared" si="9"/>
        <v>9285</v>
      </c>
      <c r="Q88" s="103">
        <f t="shared" si="10"/>
        <v>11255</v>
      </c>
    </row>
    <row r="89" spans="5:17" ht="12.75">
      <c r="E89" s="83">
        <f t="shared" si="12"/>
        <v>60</v>
      </c>
      <c r="F89" s="99">
        <v>36354</v>
      </c>
      <c r="G89" s="104">
        <v>18.61</v>
      </c>
      <c r="H89" s="101">
        <f>[1]!FF_AVERAGE(G70:G89,cisco_MA1)</f>
        <v>18.540000915527344</v>
      </c>
      <c r="I89" s="101">
        <f>[1]!FF_AVERAGE(G70:G89,cisco_MA2)</f>
        <v>18.59000015258789</v>
      </c>
      <c r="J89" s="113">
        <f t="shared" si="3"/>
        <v>1.0026968303447426</v>
      </c>
      <c r="K89" s="102">
        <f t="shared" si="4"/>
        <v>1</v>
      </c>
      <c r="L89" s="103">
        <f t="shared" si="5"/>
      </c>
      <c r="M89" s="103">
        <f t="shared" si="6"/>
        <v>500</v>
      </c>
      <c r="N89" s="103">
        <f t="shared" si="7"/>
        <v>0</v>
      </c>
      <c r="O89" s="103">
        <f t="shared" si="8"/>
        <v>1970</v>
      </c>
      <c r="P89" s="103">
        <f t="shared" si="9"/>
        <v>9305</v>
      </c>
      <c r="Q89" s="103">
        <f t="shared" si="10"/>
        <v>11275</v>
      </c>
    </row>
    <row r="90" spans="5:17" ht="12.75">
      <c r="E90" s="83">
        <f t="shared" si="12"/>
        <v>61</v>
      </c>
      <c r="F90" s="99">
        <v>36355</v>
      </c>
      <c r="G90" s="104">
        <v>18.51</v>
      </c>
      <c r="H90" s="101">
        <f>[1]!FF_AVERAGE(G71:G90,cisco_MA1)</f>
        <v>18.588335037231445</v>
      </c>
      <c r="I90" s="101">
        <f>[1]!FF_AVERAGE(G71:G90,cisco_MA2)</f>
        <v>18.559999465942383</v>
      </c>
      <c r="J90" s="113">
        <f t="shared" si="3"/>
        <v>0.9984756261799506</v>
      </c>
      <c r="K90" s="102">
        <f t="shared" si="4"/>
        <v>1</v>
      </c>
      <c r="L90" s="103" t="str">
        <f t="shared" si="5"/>
        <v>Sell</v>
      </c>
      <c r="M90" s="103">
        <f t="shared" si="6"/>
        <v>500</v>
      </c>
      <c r="N90" s="103">
        <f t="shared" si="7"/>
        <v>0</v>
      </c>
      <c r="O90" s="103">
        <f t="shared" si="8"/>
        <v>1970</v>
      </c>
      <c r="P90" s="103">
        <f t="shared" si="9"/>
        <v>9255</v>
      </c>
      <c r="Q90" s="103">
        <f t="shared" si="10"/>
        <v>11225</v>
      </c>
    </row>
    <row r="91" spans="5:17" ht="12.75">
      <c r="E91" s="83">
        <f t="shared" si="12"/>
        <v>62</v>
      </c>
      <c r="F91" s="99">
        <v>36356</v>
      </c>
      <c r="G91" s="104">
        <v>18.23</v>
      </c>
      <c r="H91" s="101">
        <f>[1]!FF_AVERAGE(G72:G91,cisco_MA1)</f>
        <v>18.5049991607666</v>
      </c>
      <c r="I91" s="101">
        <f>[1]!FF_AVERAGE(G72:G91,cisco_MA2)</f>
        <v>18.369998931884766</v>
      </c>
      <c r="J91" s="113">
        <f t="shared" si="3"/>
        <v>0.9927046617128167</v>
      </c>
      <c r="K91" s="102">
        <f t="shared" si="4"/>
        <v>0</v>
      </c>
      <c r="L91" s="103">
        <f t="shared" si="5"/>
      </c>
      <c r="M91" s="103">
        <f t="shared" si="6"/>
        <v>0</v>
      </c>
      <c r="N91" s="103">
        <f t="shared" si="7"/>
        <v>9115</v>
      </c>
      <c r="O91" s="103">
        <f t="shared" si="8"/>
        <v>11085</v>
      </c>
      <c r="P91" s="103">
        <f t="shared" si="9"/>
        <v>0</v>
      </c>
      <c r="Q91" s="103">
        <f t="shared" si="10"/>
        <v>11085</v>
      </c>
    </row>
    <row r="92" spans="5:17" ht="12.75">
      <c r="E92" s="83">
        <f t="shared" si="12"/>
        <v>63</v>
      </c>
      <c r="F92" s="99">
        <v>36357</v>
      </c>
      <c r="G92" s="104">
        <v>17.76</v>
      </c>
      <c r="H92" s="101">
        <f>[1]!FF_AVERAGE(G73:G92,cisco_MA1)</f>
        <v>18.331666946411133</v>
      </c>
      <c r="I92" s="101">
        <f>[1]!FF_AVERAGE(G73:G92,cisco_MA2)</f>
        <v>17.9950008392334</v>
      </c>
      <c r="J92" s="113">
        <f t="shared" si="3"/>
        <v>0.9816347248637067</v>
      </c>
      <c r="K92" s="102">
        <f t="shared" si="4"/>
        <v>0</v>
      </c>
      <c r="L92" s="103">
        <f t="shared" si="5"/>
      </c>
      <c r="M92" s="103">
        <f t="shared" si="6"/>
        <v>0</v>
      </c>
      <c r="N92" s="103">
        <f t="shared" si="7"/>
        <v>0</v>
      </c>
      <c r="O92" s="103">
        <f t="shared" si="8"/>
        <v>11085</v>
      </c>
      <c r="P92" s="103">
        <f t="shared" si="9"/>
        <v>0</v>
      </c>
      <c r="Q92" s="103">
        <f t="shared" si="10"/>
        <v>11085</v>
      </c>
    </row>
    <row r="93" spans="5:17" ht="12.75">
      <c r="E93" s="83">
        <f t="shared" si="12"/>
        <v>64</v>
      </c>
      <c r="F93" s="99">
        <v>36358</v>
      </c>
      <c r="G93" s="104">
        <v>17.89</v>
      </c>
      <c r="H93" s="101">
        <f>[1]!FF_AVERAGE(G74:G93,cisco_MA1)</f>
        <v>18.261667251586914</v>
      </c>
      <c r="I93" s="101">
        <f>[1]!FF_AVERAGE(G74:G93,cisco_MA2)</f>
        <v>17.82499885559082</v>
      </c>
      <c r="J93" s="113">
        <f t="shared" si="3"/>
        <v>0.9760882514186568</v>
      </c>
      <c r="K93" s="102">
        <f t="shared" si="4"/>
        <v>0</v>
      </c>
      <c r="L93" s="103">
        <f t="shared" si="5"/>
      </c>
      <c r="M93" s="103">
        <f t="shared" si="6"/>
        <v>0</v>
      </c>
      <c r="N93" s="103">
        <f t="shared" si="7"/>
        <v>0</v>
      </c>
      <c r="O93" s="103">
        <f t="shared" si="8"/>
        <v>11085</v>
      </c>
      <c r="P93" s="103">
        <f t="shared" si="9"/>
        <v>0</v>
      </c>
      <c r="Q93" s="103">
        <f t="shared" si="10"/>
        <v>11085</v>
      </c>
    </row>
    <row r="94" spans="5:17" ht="12.75">
      <c r="E94" s="83">
        <f t="shared" si="12"/>
        <v>65</v>
      </c>
      <c r="F94" s="99">
        <v>36361</v>
      </c>
      <c r="G94" s="104">
        <v>17.93</v>
      </c>
      <c r="H94" s="101">
        <f>[1]!FF_AVERAGE(G75:G94,cisco_MA1)</f>
        <v>18.155000686645508</v>
      </c>
      <c r="I94" s="101">
        <f>[1]!FF_AVERAGE(G75:G94,cisco_MA2)</f>
        <v>17.90999984741211</v>
      </c>
      <c r="J94" s="113">
        <f t="shared" si="3"/>
        <v>0.9865050492995234</v>
      </c>
      <c r="K94" s="102">
        <f t="shared" si="4"/>
        <v>0</v>
      </c>
      <c r="L94" s="103">
        <f t="shared" si="5"/>
      </c>
      <c r="M94" s="103">
        <f t="shared" si="6"/>
        <v>0</v>
      </c>
      <c r="N94" s="103">
        <f t="shared" si="7"/>
        <v>0</v>
      </c>
      <c r="O94" s="103">
        <f t="shared" si="8"/>
        <v>11085</v>
      </c>
      <c r="P94" s="103">
        <f t="shared" si="9"/>
        <v>0</v>
      </c>
      <c r="Q94" s="103">
        <f t="shared" si="10"/>
        <v>11085</v>
      </c>
    </row>
    <row r="95" spans="5:17" ht="12.75">
      <c r="E95" s="83">
        <f t="shared" si="12"/>
        <v>66</v>
      </c>
      <c r="F95" s="99">
        <v>36362</v>
      </c>
      <c r="G95" s="104">
        <v>18.67</v>
      </c>
      <c r="H95" s="101">
        <f>[1]!FF_AVERAGE(G76:G95,cisco_MA1)</f>
        <v>18.165000915527344</v>
      </c>
      <c r="I95" s="101">
        <f>[1]!FF_AVERAGE(G76:G95,cisco_MA2)</f>
        <v>18.299999237060547</v>
      </c>
      <c r="J95" s="113">
        <f aca="true" t="shared" si="13" ref="J95:J154">IF(G95="***","***",I95/H95)</f>
        <v>1.0074317817081864</v>
      </c>
      <c r="K95" s="102">
        <f aca="true" t="shared" si="14" ref="K95:K154">IF(J95="***","***",IF(L94="Buy",1,IF(L94="Sell",0,K94)))</f>
        <v>0</v>
      </c>
      <c r="L95" s="103" t="str">
        <f aca="true" t="shared" si="15" ref="L95:L154">IF(K95="***","***",IF(AND(J95&gt;1,J94&lt;=1,K95=0),"Buy",IF(AND(J95&lt;1,J94&gt;=1,K95=1),"Sell","")))</f>
        <v>Buy</v>
      </c>
      <c r="M95" s="103">
        <f aca="true" t="shared" si="16" ref="M95:M154">IF(L95="***","***",IF(L94="Buy",$L$3,IF(L94="Sell",0,M94)))</f>
        <v>0</v>
      </c>
      <c r="N95" s="103">
        <f aca="true" t="shared" si="17" ref="N95:N154">IF(M95="***","***",IF(L94="Buy",-$L$3*G95,IF(L94="Sell",$L$3*G95,0)))</f>
        <v>0</v>
      </c>
      <c r="O95" s="103">
        <f aca="true" t="shared" si="18" ref="O95:O154">IF(N95="***","***",O94+N95)</f>
        <v>11085</v>
      </c>
      <c r="P95" s="103">
        <f aca="true" t="shared" si="19" ref="P95:P154">IF(O95="***","***",G95*M95)</f>
        <v>0</v>
      </c>
      <c r="Q95" s="103">
        <f aca="true" t="shared" si="20" ref="Q95:Q154">IF(P95="***","***",O95+P95)</f>
        <v>11085</v>
      </c>
    </row>
    <row r="96" spans="5:17" ht="12.75">
      <c r="E96" s="83">
        <f t="shared" si="12"/>
        <v>67</v>
      </c>
      <c r="F96" s="99">
        <v>36363</v>
      </c>
      <c r="G96" s="104">
        <v>18.88</v>
      </c>
      <c r="H96" s="101">
        <f>[1]!FF_AVERAGE(G77:G96,cisco_MA1)</f>
        <v>18.226667404174805</v>
      </c>
      <c r="I96" s="101">
        <f>[1]!FF_AVERAGE(G77:G96,cisco_MA2)</f>
        <v>18.774999618530273</v>
      </c>
      <c r="J96" s="113">
        <f t="shared" si="13"/>
        <v>1.0300840632133264</v>
      </c>
      <c r="K96" s="102">
        <f t="shared" si="14"/>
        <v>1</v>
      </c>
      <c r="L96" s="103">
        <f t="shared" si="15"/>
      </c>
      <c r="M96" s="103">
        <f t="shared" si="16"/>
        <v>500</v>
      </c>
      <c r="N96" s="103">
        <f t="shared" si="17"/>
        <v>-9440</v>
      </c>
      <c r="O96" s="103">
        <f t="shared" si="18"/>
        <v>1645</v>
      </c>
      <c r="P96" s="103">
        <f t="shared" si="19"/>
        <v>9440</v>
      </c>
      <c r="Q96" s="103">
        <f t="shared" si="20"/>
        <v>11085</v>
      </c>
    </row>
    <row r="97" spans="5:17" ht="12.75">
      <c r="E97" s="83">
        <f t="shared" si="12"/>
        <v>68</v>
      </c>
      <c r="F97" s="99">
        <v>36364</v>
      </c>
      <c r="G97" s="104">
        <v>18.58</v>
      </c>
      <c r="H97" s="101">
        <f>[1]!FF_AVERAGE(G78:G97,cisco_MA1)</f>
        <v>18.28499984741211</v>
      </c>
      <c r="I97" s="101">
        <f>[1]!FF_AVERAGE(G78:G97,cisco_MA2)</f>
        <v>18.729999542236328</v>
      </c>
      <c r="J97" s="113">
        <f t="shared" si="13"/>
        <v>1.0243368716728318</v>
      </c>
      <c r="K97" s="102">
        <f t="shared" si="14"/>
        <v>1</v>
      </c>
      <c r="L97" s="103">
        <f t="shared" si="15"/>
      </c>
      <c r="M97" s="103">
        <f t="shared" si="16"/>
        <v>500</v>
      </c>
      <c r="N97" s="103">
        <f t="shared" si="17"/>
        <v>0</v>
      </c>
      <c r="O97" s="103">
        <f t="shared" si="18"/>
        <v>1645</v>
      </c>
      <c r="P97" s="103">
        <f t="shared" si="19"/>
        <v>9290</v>
      </c>
      <c r="Q97" s="103">
        <f t="shared" si="20"/>
        <v>10935</v>
      </c>
    </row>
    <row r="98" spans="5:17" ht="12.75">
      <c r="E98" s="83">
        <f t="shared" si="12"/>
        <v>69</v>
      </c>
      <c r="F98" s="99">
        <v>36365</v>
      </c>
      <c r="G98" s="104">
        <v>19.08</v>
      </c>
      <c r="H98" s="101">
        <f>[1]!FF_AVERAGE(G79:G98,cisco_MA1)</f>
        <v>18.5049991607666</v>
      </c>
      <c r="I98" s="101">
        <f>[1]!FF_AVERAGE(G79:G98,cisco_MA2)</f>
        <v>18.829999923706055</v>
      </c>
      <c r="J98" s="113">
        <f t="shared" si="13"/>
        <v>1.0175628628845605</v>
      </c>
      <c r="K98" s="102">
        <f t="shared" si="14"/>
        <v>1</v>
      </c>
      <c r="L98" s="103">
        <f t="shared" si="15"/>
      </c>
      <c r="M98" s="103">
        <f t="shared" si="16"/>
        <v>500</v>
      </c>
      <c r="N98" s="103">
        <f t="shared" si="17"/>
        <v>0</v>
      </c>
      <c r="O98" s="103">
        <f t="shared" si="18"/>
        <v>1645</v>
      </c>
      <c r="P98" s="103">
        <f t="shared" si="19"/>
        <v>9540</v>
      </c>
      <c r="Q98" s="103">
        <f t="shared" si="20"/>
        <v>11185</v>
      </c>
    </row>
    <row r="99" spans="5:17" ht="12.75">
      <c r="E99" s="83">
        <f t="shared" si="12"/>
        <v>70</v>
      </c>
      <c r="F99" s="99">
        <v>36368</v>
      </c>
      <c r="G99" s="104">
        <v>19.08</v>
      </c>
      <c r="H99" s="101">
        <f>[1]!FF_AVERAGE(G80:G99,cisco_MA1)</f>
        <v>18.703332901000977</v>
      </c>
      <c r="I99" s="101">
        <f>[1]!FF_AVERAGE(G80:G99,cisco_MA2)</f>
        <v>19.079999923706055</v>
      </c>
      <c r="J99" s="113">
        <f t="shared" si="13"/>
        <v>1.0201390321553288</v>
      </c>
      <c r="K99" s="102">
        <f t="shared" si="14"/>
        <v>1</v>
      </c>
      <c r="L99" s="103">
        <f t="shared" si="15"/>
      </c>
      <c r="M99" s="103">
        <f t="shared" si="16"/>
        <v>500</v>
      </c>
      <c r="N99" s="103">
        <f t="shared" si="17"/>
        <v>0</v>
      </c>
      <c r="O99" s="103">
        <f t="shared" si="18"/>
        <v>1645</v>
      </c>
      <c r="P99" s="103">
        <f t="shared" si="19"/>
        <v>9540</v>
      </c>
      <c r="Q99" s="103">
        <f t="shared" si="20"/>
        <v>11185</v>
      </c>
    </row>
    <row r="100" spans="5:17" ht="12.75">
      <c r="E100" s="83">
        <f t="shared" si="12"/>
        <v>71</v>
      </c>
      <c r="F100" s="99">
        <v>36369</v>
      </c>
      <c r="G100" s="104">
        <v>19.16</v>
      </c>
      <c r="H100" s="101">
        <f>[1]!FF_AVERAGE(G81:G100,cisco_MA1)</f>
        <v>18.90833282470703</v>
      </c>
      <c r="I100" s="101">
        <f>[1]!FF_AVERAGE(G81:G100,cisco_MA2)</f>
        <v>19.1200008392334</v>
      </c>
      <c r="J100" s="113">
        <f t="shared" si="13"/>
        <v>1.0111944303333706</v>
      </c>
      <c r="K100" s="102">
        <f t="shared" si="14"/>
        <v>1</v>
      </c>
      <c r="L100" s="103">
        <f t="shared" si="15"/>
      </c>
      <c r="M100" s="103">
        <f t="shared" si="16"/>
        <v>500</v>
      </c>
      <c r="N100" s="103">
        <f t="shared" si="17"/>
        <v>0</v>
      </c>
      <c r="O100" s="103">
        <f t="shared" si="18"/>
        <v>1645</v>
      </c>
      <c r="P100" s="103">
        <f t="shared" si="19"/>
        <v>9580</v>
      </c>
      <c r="Q100" s="103">
        <f t="shared" si="20"/>
        <v>11225</v>
      </c>
    </row>
    <row r="101" spans="5:17" ht="12.75">
      <c r="E101" s="83">
        <f t="shared" si="12"/>
        <v>72</v>
      </c>
      <c r="F101" s="99">
        <v>36370</v>
      </c>
      <c r="G101" s="104">
        <v>19.28</v>
      </c>
      <c r="H101" s="101">
        <f>[1]!FF_AVERAGE(G82:G101,cisco_MA1)</f>
        <v>19.010000228881836</v>
      </c>
      <c r="I101" s="101">
        <f>[1]!FF_AVERAGE(G82:G101,cisco_MA2)</f>
        <v>19.220001220703125</v>
      </c>
      <c r="J101" s="113">
        <f t="shared" si="13"/>
        <v>1.011046869505148</v>
      </c>
      <c r="K101" s="102">
        <f t="shared" si="14"/>
        <v>1</v>
      </c>
      <c r="L101" s="103">
        <f t="shared" si="15"/>
      </c>
      <c r="M101" s="103">
        <f t="shared" si="16"/>
        <v>500</v>
      </c>
      <c r="N101" s="103">
        <f t="shared" si="17"/>
        <v>0</v>
      </c>
      <c r="O101" s="103">
        <f t="shared" si="18"/>
        <v>1645</v>
      </c>
      <c r="P101" s="103">
        <f t="shared" si="19"/>
        <v>9640</v>
      </c>
      <c r="Q101" s="103">
        <f t="shared" si="20"/>
        <v>11285</v>
      </c>
    </row>
    <row r="102" spans="5:17" ht="12.75">
      <c r="E102" s="83">
        <f t="shared" si="12"/>
        <v>73</v>
      </c>
      <c r="F102" s="99">
        <v>36371</v>
      </c>
      <c r="G102" s="104">
        <v>19.49</v>
      </c>
      <c r="H102" s="101">
        <f>[1]!FF_AVERAGE(G83:G102,cisco_MA1)</f>
        <v>19.11166763305664</v>
      </c>
      <c r="I102" s="101">
        <f>[1]!FF_AVERAGE(G83:G102,cisco_MA2)</f>
        <v>19.385000228881836</v>
      </c>
      <c r="J102" s="113">
        <f t="shared" si="13"/>
        <v>1.014301870515602</v>
      </c>
      <c r="K102" s="102">
        <f t="shared" si="14"/>
        <v>1</v>
      </c>
      <c r="L102" s="103">
        <f t="shared" si="15"/>
      </c>
      <c r="M102" s="103">
        <f t="shared" si="16"/>
        <v>500</v>
      </c>
      <c r="N102" s="103">
        <f t="shared" si="17"/>
        <v>0</v>
      </c>
      <c r="O102" s="103">
        <f t="shared" si="18"/>
        <v>1645</v>
      </c>
      <c r="P102" s="103">
        <f t="shared" si="19"/>
        <v>9745</v>
      </c>
      <c r="Q102" s="103">
        <f t="shared" si="20"/>
        <v>11390</v>
      </c>
    </row>
    <row r="103" spans="5:17" ht="12.75">
      <c r="E103" s="83">
        <f t="shared" si="12"/>
        <v>74</v>
      </c>
      <c r="F103" s="99">
        <v>36372</v>
      </c>
      <c r="G103" s="104">
        <v>19.15</v>
      </c>
      <c r="H103" s="101">
        <f>[1]!FF_AVERAGE(G84:G103,cisco_MA1)</f>
        <v>19.206666946411133</v>
      </c>
      <c r="I103" s="101">
        <f>[1]!FF_AVERAGE(G84:G103,cisco_MA2)</f>
        <v>19.31999969482422</v>
      </c>
      <c r="J103" s="113">
        <f t="shared" si="13"/>
        <v>1.0059006983736063</v>
      </c>
      <c r="K103" s="102">
        <f t="shared" si="14"/>
        <v>1</v>
      </c>
      <c r="L103" s="103">
        <f t="shared" si="15"/>
      </c>
      <c r="M103" s="103">
        <f t="shared" si="16"/>
        <v>500</v>
      </c>
      <c r="N103" s="103">
        <f t="shared" si="17"/>
        <v>0</v>
      </c>
      <c r="O103" s="103">
        <f t="shared" si="18"/>
        <v>1645</v>
      </c>
      <c r="P103" s="103">
        <f t="shared" si="19"/>
        <v>9575</v>
      </c>
      <c r="Q103" s="103">
        <f t="shared" si="20"/>
        <v>11220</v>
      </c>
    </row>
    <row r="104" spans="5:17" ht="12.75">
      <c r="E104" s="83">
        <f t="shared" si="12"/>
        <v>75</v>
      </c>
      <c r="F104" s="99">
        <v>36375</v>
      </c>
      <c r="G104" s="104">
        <v>19.26</v>
      </c>
      <c r="H104" s="101">
        <f>[1]!FF_AVERAGE(G85:G104,cisco_MA1)</f>
        <v>19.23666763305664</v>
      </c>
      <c r="I104" s="101">
        <f>[1]!FF_AVERAGE(G85:G104,cisco_MA2)</f>
        <v>19.204999923706055</v>
      </c>
      <c r="J104" s="113">
        <f t="shared" si="13"/>
        <v>0.9983537840360579</v>
      </c>
      <c r="K104" s="102">
        <f t="shared" si="14"/>
        <v>1</v>
      </c>
      <c r="L104" s="103" t="str">
        <f t="shared" si="15"/>
        <v>Sell</v>
      </c>
      <c r="M104" s="103">
        <f t="shared" si="16"/>
        <v>500</v>
      </c>
      <c r="N104" s="103">
        <f t="shared" si="17"/>
        <v>0</v>
      </c>
      <c r="O104" s="103">
        <f t="shared" si="18"/>
        <v>1645</v>
      </c>
      <c r="P104" s="103">
        <f t="shared" si="19"/>
        <v>9630</v>
      </c>
      <c r="Q104" s="103">
        <f t="shared" si="20"/>
        <v>11275</v>
      </c>
    </row>
    <row r="105" spans="5:17" ht="12.75">
      <c r="E105" s="83">
        <f t="shared" si="12"/>
        <v>76</v>
      </c>
      <c r="F105" s="99">
        <v>36376</v>
      </c>
      <c r="G105" s="104">
        <v>18.86</v>
      </c>
      <c r="H105" s="101">
        <f>[1]!FF_AVERAGE(G86:G105,cisco_MA1)</f>
        <v>19.200000762939453</v>
      </c>
      <c r="I105" s="101">
        <f>[1]!FF_AVERAGE(G86:G105,cisco_MA2)</f>
        <v>19.059999465942383</v>
      </c>
      <c r="J105" s="113">
        <f t="shared" si="13"/>
        <v>0.99270826607115</v>
      </c>
      <c r="K105" s="102">
        <f t="shared" si="14"/>
        <v>0</v>
      </c>
      <c r="L105" s="103">
        <f t="shared" si="15"/>
      </c>
      <c r="M105" s="103">
        <f t="shared" si="16"/>
        <v>0</v>
      </c>
      <c r="N105" s="103">
        <f t="shared" si="17"/>
        <v>9430</v>
      </c>
      <c r="O105" s="103">
        <f t="shared" si="18"/>
        <v>11075</v>
      </c>
      <c r="P105" s="103">
        <f t="shared" si="19"/>
        <v>0</v>
      </c>
      <c r="Q105" s="103">
        <f t="shared" si="20"/>
        <v>11075</v>
      </c>
    </row>
    <row r="106" spans="5:17" ht="12.75">
      <c r="E106" s="83">
        <f t="shared" si="12"/>
        <v>77</v>
      </c>
      <c r="F106" s="99">
        <v>36377</v>
      </c>
      <c r="G106" s="104">
        <v>17.65</v>
      </c>
      <c r="H106" s="101">
        <f>[1]!FF_AVERAGE(G87:G106,cisco_MA1)</f>
        <v>18.948331832885742</v>
      </c>
      <c r="I106" s="101">
        <f>[1]!FF_AVERAGE(G87:G106,cisco_MA2)</f>
        <v>18.2549991607666</v>
      </c>
      <c r="J106" s="113">
        <f t="shared" si="13"/>
        <v>0.9634093028223293</v>
      </c>
      <c r="K106" s="102">
        <f t="shared" si="14"/>
        <v>0</v>
      </c>
      <c r="L106" s="103">
        <f t="shared" si="15"/>
      </c>
      <c r="M106" s="103">
        <f t="shared" si="16"/>
        <v>0</v>
      </c>
      <c r="N106" s="103">
        <f t="shared" si="17"/>
        <v>0</v>
      </c>
      <c r="O106" s="103">
        <f t="shared" si="18"/>
        <v>11075</v>
      </c>
      <c r="P106" s="103">
        <f t="shared" si="19"/>
        <v>0</v>
      </c>
      <c r="Q106" s="103">
        <f t="shared" si="20"/>
        <v>11075</v>
      </c>
    </row>
    <row r="107" spans="5:17" ht="12.75">
      <c r="E107" s="83">
        <f aca="true" t="shared" si="21" ref="E107:E138">E106+1</f>
        <v>78</v>
      </c>
      <c r="F107" s="99">
        <v>36378</v>
      </c>
      <c r="G107" s="104">
        <v>17.53</v>
      </c>
      <c r="H107" s="101">
        <f>[1]!FF_AVERAGE(G88:G107,cisco_MA1)</f>
        <v>18.656667709350586</v>
      </c>
      <c r="I107" s="101">
        <f>[1]!FF_AVERAGE(G88:G107,cisco_MA2)</f>
        <v>17.59000015258789</v>
      </c>
      <c r="J107" s="113">
        <f t="shared" si="13"/>
        <v>0.9428264696900782</v>
      </c>
      <c r="K107" s="102">
        <f t="shared" si="14"/>
        <v>0</v>
      </c>
      <c r="L107" s="103">
        <f t="shared" si="15"/>
      </c>
      <c r="M107" s="103">
        <f t="shared" si="16"/>
        <v>0</v>
      </c>
      <c r="N107" s="103">
        <f t="shared" si="17"/>
        <v>0</v>
      </c>
      <c r="O107" s="103">
        <f t="shared" si="18"/>
        <v>11075</v>
      </c>
      <c r="P107" s="103">
        <f t="shared" si="19"/>
        <v>0</v>
      </c>
      <c r="Q107" s="103">
        <f t="shared" si="20"/>
        <v>11075</v>
      </c>
    </row>
    <row r="108" spans="5:17" ht="12.75">
      <c r="E108" s="83">
        <f t="shared" si="21"/>
        <v>79</v>
      </c>
      <c r="F108" s="99">
        <v>36379</v>
      </c>
      <c r="G108" s="104">
        <v>17.58</v>
      </c>
      <c r="H108" s="101">
        <f>[1]!FF_AVERAGE(G89:G108,cisco_MA1)</f>
        <v>18.338335037231445</v>
      </c>
      <c r="I108" s="101">
        <f>[1]!FF_AVERAGE(G89:G108,cisco_MA2)</f>
        <v>17.55500030517578</v>
      </c>
      <c r="J108" s="113">
        <f t="shared" si="13"/>
        <v>0.9572843046838605</v>
      </c>
      <c r="K108" s="102">
        <f t="shared" si="14"/>
        <v>0</v>
      </c>
      <c r="L108" s="103">
        <f t="shared" si="15"/>
      </c>
      <c r="M108" s="103">
        <f t="shared" si="16"/>
        <v>0</v>
      </c>
      <c r="N108" s="103">
        <f t="shared" si="17"/>
        <v>0</v>
      </c>
      <c r="O108" s="103">
        <f t="shared" si="18"/>
        <v>11075</v>
      </c>
      <c r="P108" s="103">
        <f t="shared" si="19"/>
        <v>0</v>
      </c>
      <c r="Q108" s="103">
        <f t="shared" si="20"/>
        <v>11075</v>
      </c>
    </row>
    <row r="109" spans="5:17" ht="12.75">
      <c r="E109" s="83">
        <f t="shared" si="21"/>
        <v>80</v>
      </c>
      <c r="F109" s="99">
        <v>36382</v>
      </c>
      <c r="G109" s="104">
        <v>17.71</v>
      </c>
      <c r="H109" s="101">
        <f>[1]!FF_AVERAGE(G90:G109,cisco_MA1)</f>
        <v>18.09833335876465</v>
      </c>
      <c r="I109" s="101">
        <f>[1]!FF_AVERAGE(G90:G109,cisco_MA2)</f>
        <v>17.645000457763672</v>
      </c>
      <c r="J109" s="113">
        <f t="shared" si="13"/>
        <v>0.974951676929885</v>
      </c>
      <c r="K109" s="102">
        <f t="shared" si="14"/>
        <v>0</v>
      </c>
      <c r="L109" s="103">
        <f t="shared" si="15"/>
      </c>
      <c r="M109" s="103">
        <f t="shared" si="16"/>
        <v>0</v>
      </c>
      <c r="N109" s="103">
        <f t="shared" si="17"/>
        <v>0</v>
      </c>
      <c r="O109" s="103">
        <f t="shared" si="18"/>
        <v>11075</v>
      </c>
      <c r="P109" s="103">
        <f t="shared" si="19"/>
        <v>0</v>
      </c>
      <c r="Q109" s="103">
        <f t="shared" si="20"/>
        <v>11075</v>
      </c>
    </row>
    <row r="110" spans="5:17" ht="12.75">
      <c r="E110" s="83">
        <f t="shared" si="21"/>
        <v>81</v>
      </c>
      <c r="F110" s="99">
        <v>36383</v>
      </c>
      <c r="G110" s="104">
        <v>17.83</v>
      </c>
      <c r="H110" s="101">
        <f>[1]!FF_AVERAGE(G91:G110,cisco_MA1)</f>
        <v>17.860000610351562</v>
      </c>
      <c r="I110" s="101">
        <f>[1]!FF_AVERAGE(G91:G110,cisco_MA2)</f>
        <v>17.770000457763672</v>
      </c>
      <c r="J110" s="113">
        <f t="shared" si="13"/>
        <v>0.9949607978996525</v>
      </c>
      <c r="K110" s="102">
        <f t="shared" si="14"/>
        <v>0</v>
      </c>
      <c r="L110" s="103">
        <f t="shared" si="15"/>
      </c>
      <c r="M110" s="103">
        <f t="shared" si="16"/>
        <v>0</v>
      </c>
      <c r="N110" s="103">
        <f t="shared" si="17"/>
        <v>0</v>
      </c>
      <c r="O110" s="103">
        <f t="shared" si="18"/>
        <v>11075</v>
      </c>
      <c r="P110" s="103">
        <f t="shared" si="19"/>
        <v>0</v>
      </c>
      <c r="Q110" s="103">
        <f t="shared" si="20"/>
        <v>11075</v>
      </c>
    </row>
    <row r="111" spans="5:17" ht="12.75">
      <c r="E111" s="83">
        <f t="shared" si="21"/>
        <v>82</v>
      </c>
      <c r="F111" s="99">
        <v>36384</v>
      </c>
      <c r="G111" s="104">
        <v>17.59</v>
      </c>
      <c r="H111" s="101">
        <f>[1]!FF_AVERAGE(G92:G111,cisco_MA1)</f>
        <v>17.648332595825195</v>
      </c>
      <c r="I111" s="101">
        <f>[1]!FF_AVERAGE(G92:G111,cisco_MA2)</f>
        <v>17.71000099182129</v>
      </c>
      <c r="J111" s="113">
        <f t="shared" si="13"/>
        <v>1.0034942902204076</v>
      </c>
      <c r="K111" s="102">
        <f t="shared" si="14"/>
        <v>0</v>
      </c>
      <c r="L111" s="103" t="str">
        <f t="shared" si="15"/>
        <v>Buy</v>
      </c>
      <c r="M111" s="103">
        <f t="shared" si="16"/>
        <v>0</v>
      </c>
      <c r="N111" s="103">
        <f t="shared" si="17"/>
        <v>0</v>
      </c>
      <c r="O111" s="103">
        <f t="shared" si="18"/>
        <v>11075</v>
      </c>
      <c r="P111" s="103">
        <f t="shared" si="19"/>
        <v>0</v>
      </c>
      <c r="Q111" s="103">
        <f t="shared" si="20"/>
        <v>11075</v>
      </c>
    </row>
    <row r="112" spans="5:17" ht="12.75">
      <c r="E112" s="83">
        <f t="shared" si="21"/>
        <v>83</v>
      </c>
      <c r="F112" s="99">
        <v>36385</v>
      </c>
      <c r="G112" s="104">
        <v>17.8</v>
      </c>
      <c r="H112" s="101">
        <f>[1]!FF_AVERAGE(G93:G112,cisco_MA1)</f>
        <v>17.6733341217041</v>
      </c>
      <c r="I112" s="101">
        <f>[1]!FF_AVERAGE(G93:G112,cisco_MA2)</f>
        <v>17.69499969482422</v>
      </c>
      <c r="J112" s="113">
        <f t="shared" si="13"/>
        <v>1.0012258905405693</v>
      </c>
      <c r="K112" s="102">
        <f t="shared" si="14"/>
        <v>1</v>
      </c>
      <c r="L112" s="103">
        <f t="shared" si="15"/>
      </c>
      <c r="M112" s="103">
        <f t="shared" si="16"/>
        <v>500</v>
      </c>
      <c r="N112" s="103">
        <f t="shared" si="17"/>
        <v>-8900</v>
      </c>
      <c r="O112" s="103">
        <f t="shared" si="18"/>
        <v>2175</v>
      </c>
      <c r="P112" s="103">
        <f t="shared" si="19"/>
        <v>8900</v>
      </c>
      <c r="Q112" s="103">
        <f t="shared" si="20"/>
        <v>11075</v>
      </c>
    </row>
    <row r="113" spans="5:17" ht="12.75">
      <c r="E113" s="83">
        <f t="shared" si="21"/>
        <v>84</v>
      </c>
      <c r="F113" s="99">
        <v>36386</v>
      </c>
      <c r="G113" s="104">
        <v>17.79</v>
      </c>
      <c r="H113" s="101">
        <f>[1]!FF_AVERAGE(G94:G113,cisco_MA1)</f>
        <v>17.71666717529297</v>
      </c>
      <c r="I113" s="101">
        <f>[1]!FF_AVERAGE(G94:G113,cisco_MA2)</f>
        <v>17.795000076293945</v>
      </c>
      <c r="J113" s="113">
        <f t="shared" si="13"/>
        <v>1.004421424200496</v>
      </c>
      <c r="K113" s="102">
        <f t="shared" si="14"/>
        <v>1</v>
      </c>
      <c r="L113" s="103">
        <f t="shared" si="15"/>
      </c>
      <c r="M113" s="103">
        <f t="shared" si="16"/>
        <v>500</v>
      </c>
      <c r="N113" s="103">
        <f t="shared" si="17"/>
        <v>0</v>
      </c>
      <c r="O113" s="103">
        <f t="shared" si="18"/>
        <v>2175</v>
      </c>
      <c r="P113" s="103">
        <f t="shared" si="19"/>
        <v>8895</v>
      </c>
      <c r="Q113" s="103">
        <f t="shared" si="20"/>
        <v>11070</v>
      </c>
    </row>
    <row r="114" spans="5:17" ht="12.75">
      <c r="E114" s="83">
        <f t="shared" si="21"/>
        <v>85</v>
      </c>
      <c r="F114" s="99">
        <v>36389</v>
      </c>
      <c r="G114" s="104">
        <v>18.27</v>
      </c>
      <c r="H114" s="101">
        <f>[1]!FF_AVERAGE(G95:G114,cisco_MA1)</f>
        <v>17.831666946411133</v>
      </c>
      <c r="I114" s="101">
        <f>[1]!FF_AVERAGE(G95:G114,cisco_MA2)</f>
        <v>18.030000686645508</v>
      </c>
      <c r="J114" s="113">
        <f t="shared" si="13"/>
        <v>1.01112255746086</v>
      </c>
      <c r="K114" s="102">
        <f t="shared" si="14"/>
        <v>1</v>
      </c>
      <c r="L114" s="103">
        <f t="shared" si="15"/>
      </c>
      <c r="M114" s="103">
        <f t="shared" si="16"/>
        <v>500</v>
      </c>
      <c r="N114" s="103">
        <f t="shared" si="17"/>
        <v>0</v>
      </c>
      <c r="O114" s="103">
        <f t="shared" si="18"/>
        <v>2175</v>
      </c>
      <c r="P114" s="103">
        <f t="shared" si="19"/>
        <v>9135</v>
      </c>
      <c r="Q114" s="103">
        <f t="shared" si="20"/>
        <v>11310</v>
      </c>
    </row>
    <row r="115" spans="5:17" ht="12.75">
      <c r="E115" s="83">
        <f t="shared" si="21"/>
        <v>86</v>
      </c>
      <c r="F115" s="99">
        <v>36390</v>
      </c>
      <c r="G115" s="104">
        <v>18.55</v>
      </c>
      <c r="H115" s="101">
        <f>[1]!FF_AVERAGE(G96:G115,cisco_MA1)</f>
        <v>17.97166633605957</v>
      </c>
      <c r="I115" s="101">
        <f>[1]!FF_AVERAGE(G96:G115,cisco_MA2)</f>
        <v>18.40999984741211</v>
      </c>
      <c r="J115" s="113">
        <f t="shared" si="13"/>
        <v>1.0243902542566705</v>
      </c>
      <c r="K115" s="102">
        <f t="shared" si="14"/>
        <v>1</v>
      </c>
      <c r="L115" s="103">
        <f t="shared" si="15"/>
      </c>
      <c r="M115" s="103">
        <f t="shared" si="16"/>
        <v>500</v>
      </c>
      <c r="N115" s="103">
        <f t="shared" si="17"/>
        <v>0</v>
      </c>
      <c r="O115" s="103">
        <f t="shared" si="18"/>
        <v>2175</v>
      </c>
      <c r="P115" s="103">
        <f t="shared" si="19"/>
        <v>9275</v>
      </c>
      <c r="Q115" s="103">
        <f t="shared" si="20"/>
        <v>11450</v>
      </c>
    </row>
    <row r="116" spans="5:17" ht="12.75">
      <c r="E116" s="83">
        <f t="shared" si="21"/>
        <v>87</v>
      </c>
      <c r="F116" s="99">
        <v>36391</v>
      </c>
      <c r="G116" s="104">
        <v>18.57</v>
      </c>
      <c r="H116" s="101">
        <f>[1]!FF_AVERAGE(G97:G116,cisco_MA1)</f>
        <v>18.094999313354492</v>
      </c>
      <c r="I116" s="101">
        <f>[1]!FF_AVERAGE(G97:G116,cisco_MA2)</f>
        <v>18.559999465942383</v>
      </c>
      <c r="J116" s="113">
        <f t="shared" si="13"/>
        <v>1.0256977159565135</v>
      </c>
      <c r="K116" s="102">
        <f t="shared" si="14"/>
        <v>1</v>
      </c>
      <c r="L116" s="103">
        <f t="shared" si="15"/>
      </c>
      <c r="M116" s="103">
        <f t="shared" si="16"/>
        <v>500</v>
      </c>
      <c r="N116" s="103">
        <f t="shared" si="17"/>
        <v>0</v>
      </c>
      <c r="O116" s="103">
        <f t="shared" si="18"/>
        <v>2175</v>
      </c>
      <c r="P116" s="103">
        <f t="shared" si="19"/>
        <v>9285</v>
      </c>
      <c r="Q116" s="103">
        <f t="shared" si="20"/>
        <v>11460</v>
      </c>
    </row>
    <row r="117" spans="5:17" ht="12.75">
      <c r="E117" s="83">
        <f t="shared" si="21"/>
        <v>88</v>
      </c>
      <c r="F117" s="99">
        <v>36392</v>
      </c>
      <c r="G117" s="104">
        <v>18.87</v>
      </c>
      <c r="H117" s="101">
        <f>[1]!FF_AVERAGE(G98:G117,cisco_MA1)</f>
        <v>18.308334350585938</v>
      </c>
      <c r="I117" s="101">
        <f>[1]!FF_AVERAGE(G98:G117,cisco_MA2)</f>
        <v>18.720001220703125</v>
      </c>
      <c r="J117" s="113">
        <f t="shared" si="13"/>
        <v>1.0224852169637164</v>
      </c>
      <c r="K117" s="102">
        <f t="shared" si="14"/>
        <v>1</v>
      </c>
      <c r="L117" s="103">
        <f t="shared" si="15"/>
      </c>
      <c r="M117" s="103">
        <f t="shared" si="16"/>
        <v>500</v>
      </c>
      <c r="N117" s="103">
        <f t="shared" si="17"/>
        <v>0</v>
      </c>
      <c r="O117" s="103">
        <f t="shared" si="18"/>
        <v>2175</v>
      </c>
      <c r="P117" s="103">
        <f t="shared" si="19"/>
        <v>9435</v>
      </c>
      <c r="Q117" s="103">
        <f t="shared" si="20"/>
        <v>11610</v>
      </c>
    </row>
    <row r="118" spans="5:17" ht="12.75">
      <c r="E118" s="83">
        <f t="shared" si="21"/>
        <v>89</v>
      </c>
      <c r="F118" s="99">
        <v>36393</v>
      </c>
      <c r="G118" s="104">
        <v>18.79</v>
      </c>
      <c r="H118" s="101">
        <f>[1]!FF_AVERAGE(G99:G118,cisco_MA1)</f>
        <v>18.47333335876465</v>
      </c>
      <c r="I118" s="101">
        <f>[1]!FF_AVERAGE(G99:G118,cisco_MA2)</f>
        <v>18.829999923706055</v>
      </c>
      <c r="J118" s="113">
        <f t="shared" si="13"/>
        <v>1.019307103813627</v>
      </c>
      <c r="K118" s="102">
        <f t="shared" si="14"/>
        <v>1</v>
      </c>
      <c r="L118" s="103">
        <f t="shared" si="15"/>
      </c>
      <c r="M118" s="103">
        <f t="shared" si="16"/>
        <v>500</v>
      </c>
      <c r="N118" s="103">
        <f t="shared" si="17"/>
        <v>0</v>
      </c>
      <c r="O118" s="103">
        <f t="shared" si="18"/>
        <v>2175</v>
      </c>
      <c r="P118" s="103">
        <f t="shared" si="19"/>
        <v>9395</v>
      </c>
      <c r="Q118" s="103">
        <f t="shared" si="20"/>
        <v>11570</v>
      </c>
    </row>
    <row r="119" spans="5:17" ht="12.75">
      <c r="E119" s="83">
        <f t="shared" si="21"/>
        <v>90</v>
      </c>
      <c r="F119" s="99">
        <v>36396</v>
      </c>
      <c r="G119" s="104">
        <v>18.98</v>
      </c>
      <c r="H119" s="101">
        <f>[1]!FF_AVERAGE(G100:G119,cisco_MA1)</f>
        <v>18.671667098999023</v>
      </c>
      <c r="I119" s="101">
        <f>[1]!FF_AVERAGE(G100:G119,cisco_MA2)</f>
        <v>18.885000228881836</v>
      </c>
      <c r="J119" s="113">
        <f t="shared" si="13"/>
        <v>1.0114254998630652</v>
      </c>
      <c r="K119" s="102">
        <f t="shared" si="14"/>
        <v>1</v>
      </c>
      <c r="L119" s="103">
        <f t="shared" si="15"/>
      </c>
      <c r="M119" s="103">
        <f t="shared" si="16"/>
        <v>500</v>
      </c>
      <c r="N119" s="103">
        <f t="shared" si="17"/>
        <v>0</v>
      </c>
      <c r="O119" s="103">
        <f t="shared" si="18"/>
        <v>2175</v>
      </c>
      <c r="P119" s="103">
        <f t="shared" si="19"/>
        <v>9490</v>
      </c>
      <c r="Q119" s="103">
        <f t="shared" si="20"/>
        <v>11665</v>
      </c>
    </row>
    <row r="120" spans="5:17" ht="12.75">
      <c r="E120" s="83">
        <f t="shared" si="21"/>
        <v>91</v>
      </c>
      <c r="F120" s="99">
        <v>36397</v>
      </c>
      <c r="G120" s="104">
        <v>19.1</v>
      </c>
      <c r="H120" s="101">
        <f>[1]!FF_AVERAGE(G101:G120,cisco_MA1)</f>
        <v>18.810001373291016</v>
      </c>
      <c r="I120" s="101">
        <f>[1]!FF_AVERAGE(G101:G120,cisco_MA2)</f>
        <v>19.040000915527344</v>
      </c>
      <c r="J120" s="113">
        <f t="shared" si="13"/>
        <v>1.0122275133144283</v>
      </c>
      <c r="K120" s="102">
        <f t="shared" si="14"/>
        <v>1</v>
      </c>
      <c r="L120" s="103">
        <f t="shared" si="15"/>
      </c>
      <c r="M120" s="103">
        <f t="shared" si="16"/>
        <v>500</v>
      </c>
      <c r="N120" s="103">
        <f t="shared" si="17"/>
        <v>0</v>
      </c>
      <c r="O120" s="103">
        <f t="shared" si="18"/>
        <v>2175</v>
      </c>
      <c r="P120" s="103">
        <f t="shared" si="19"/>
        <v>9550</v>
      </c>
      <c r="Q120" s="103">
        <f t="shared" si="20"/>
        <v>11725</v>
      </c>
    </row>
    <row r="121" spans="5:17" ht="12.75">
      <c r="E121" s="83">
        <f t="shared" si="21"/>
        <v>92</v>
      </c>
      <c r="F121" s="99">
        <v>36398</v>
      </c>
      <c r="G121" s="104">
        <v>19.01</v>
      </c>
      <c r="H121" s="101">
        <f>[1]!FF_AVERAGE(G102:G121,cisco_MA1)</f>
        <v>18.886667251586914</v>
      </c>
      <c r="I121" s="101">
        <f>[1]!FF_AVERAGE(G102:G121,cisco_MA2)</f>
        <v>19.05500030517578</v>
      </c>
      <c r="J121" s="113">
        <f t="shared" si="13"/>
        <v>1.0089127981843764</v>
      </c>
      <c r="K121" s="102">
        <f t="shared" si="14"/>
        <v>1</v>
      </c>
      <c r="L121" s="103">
        <f t="shared" si="15"/>
      </c>
      <c r="M121" s="103">
        <f t="shared" si="16"/>
        <v>500</v>
      </c>
      <c r="N121" s="103">
        <f t="shared" si="17"/>
        <v>0</v>
      </c>
      <c r="O121" s="103">
        <f t="shared" si="18"/>
        <v>2175</v>
      </c>
      <c r="P121" s="103">
        <f t="shared" si="19"/>
        <v>9505</v>
      </c>
      <c r="Q121" s="103">
        <f t="shared" si="20"/>
        <v>11680</v>
      </c>
    </row>
    <row r="122" spans="5:17" ht="12.75">
      <c r="E122" s="83">
        <f t="shared" si="21"/>
        <v>93</v>
      </c>
      <c r="F122" s="99">
        <v>36399</v>
      </c>
      <c r="G122" s="104">
        <v>19.19</v>
      </c>
      <c r="H122" s="101">
        <f>[1]!FF_AVERAGE(G103:G122,cisco_MA1)</f>
        <v>18.989999771118164</v>
      </c>
      <c r="I122" s="101">
        <f>[1]!FF_AVERAGE(G103:G122,cisco_MA2)</f>
        <v>19.100000381469727</v>
      </c>
      <c r="J122" s="113">
        <f t="shared" si="13"/>
        <v>1.005792554590699</v>
      </c>
      <c r="K122" s="102">
        <f t="shared" si="14"/>
        <v>1</v>
      </c>
      <c r="L122" s="103">
        <f t="shared" si="15"/>
      </c>
      <c r="M122" s="103">
        <f t="shared" si="16"/>
        <v>500</v>
      </c>
      <c r="N122" s="103">
        <f t="shared" si="17"/>
        <v>0</v>
      </c>
      <c r="O122" s="103">
        <f t="shared" si="18"/>
        <v>2175</v>
      </c>
      <c r="P122" s="103">
        <f t="shared" si="19"/>
        <v>9595</v>
      </c>
      <c r="Q122" s="103">
        <f t="shared" si="20"/>
        <v>11770</v>
      </c>
    </row>
    <row r="123" spans="5:17" ht="12.75">
      <c r="E123" s="83">
        <f t="shared" si="21"/>
        <v>94</v>
      </c>
      <c r="F123" s="99">
        <v>36400</v>
      </c>
      <c r="G123" s="104">
        <v>19.14</v>
      </c>
      <c r="H123" s="101">
        <f>[1]!FF_AVERAGE(G104:G123,cisco_MA1)</f>
        <v>19.03499984741211</v>
      </c>
      <c r="I123" s="101">
        <f>[1]!FF_AVERAGE(G104:G123,cisco_MA2)</f>
        <v>19.16499900817871</v>
      </c>
      <c r="J123" s="113">
        <f t="shared" si="13"/>
        <v>1.006829480525805</v>
      </c>
      <c r="K123" s="102">
        <f t="shared" si="14"/>
        <v>1</v>
      </c>
      <c r="L123" s="103">
        <f t="shared" si="15"/>
      </c>
      <c r="M123" s="103">
        <f t="shared" si="16"/>
        <v>500</v>
      </c>
      <c r="N123" s="103">
        <f t="shared" si="17"/>
        <v>0</v>
      </c>
      <c r="O123" s="103">
        <f t="shared" si="18"/>
        <v>2175</v>
      </c>
      <c r="P123" s="103">
        <f t="shared" si="19"/>
        <v>9570</v>
      </c>
      <c r="Q123" s="103">
        <f t="shared" si="20"/>
        <v>11745</v>
      </c>
    </row>
    <row r="124" spans="5:17" ht="12.75">
      <c r="E124" s="83">
        <f t="shared" si="21"/>
        <v>95</v>
      </c>
      <c r="F124" s="99">
        <v>36404</v>
      </c>
      <c r="G124" s="104">
        <v>19.59</v>
      </c>
      <c r="H124" s="101">
        <f>[1]!FF_AVERAGE(G105:G124,cisco_MA1)</f>
        <v>19.168333053588867</v>
      </c>
      <c r="I124" s="101">
        <f>[1]!FF_AVERAGE(G105:G124,cisco_MA2)</f>
        <v>19.364999771118164</v>
      </c>
      <c r="J124" s="113">
        <f t="shared" si="13"/>
        <v>1.010259980196477</v>
      </c>
      <c r="K124" s="102">
        <f t="shared" si="14"/>
        <v>1</v>
      </c>
      <c r="L124" s="103">
        <f t="shared" si="15"/>
      </c>
      <c r="M124" s="103">
        <f t="shared" si="16"/>
        <v>500</v>
      </c>
      <c r="N124" s="103">
        <f t="shared" si="17"/>
        <v>0</v>
      </c>
      <c r="O124" s="103">
        <f t="shared" si="18"/>
        <v>2175</v>
      </c>
      <c r="P124" s="103">
        <f t="shared" si="19"/>
        <v>9795</v>
      </c>
      <c r="Q124" s="103">
        <f t="shared" si="20"/>
        <v>11970</v>
      </c>
    </row>
    <row r="125" spans="5:17" ht="12.75">
      <c r="E125" s="83">
        <f t="shared" si="21"/>
        <v>96</v>
      </c>
      <c r="F125" s="99">
        <v>36405</v>
      </c>
      <c r="G125" s="104">
        <v>20.24</v>
      </c>
      <c r="H125" s="101">
        <f>[1]!FF_AVERAGE(G106:G125,cisco_MA1)</f>
        <v>19.378332138061523</v>
      </c>
      <c r="I125" s="101">
        <f>[1]!FF_AVERAGE(G106:G125,cisco_MA2)</f>
        <v>19.91499900817871</v>
      </c>
      <c r="J125" s="113">
        <f t="shared" si="13"/>
        <v>1.0276941723515567</v>
      </c>
      <c r="K125" s="102">
        <f t="shared" si="14"/>
        <v>1</v>
      </c>
      <c r="L125" s="103">
        <f t="shared" si="15"/>
      </c>
      <c r="M125" s="103">
        <f t="shared" si="16"/>
        <v>500</v>
      </c>
      <c r="N125" s="103">
        <f t="shared" si="17"/>
        <v>0</v>
      </c>
      <c r="O125" s="103">
        <f t="shared" si="18"/>
        <v>2175</v>
      </c>
      <c r="P125" s="103">
        <f t="shared" si="19"/>
        <v>10120</v>
      </c>
      <c r="Q125" s="103">
        <f t="shared" si="20"/>
        <v>12295</v>
      </c>
    </row>
    <row r="126" spans="5:17" ht="12.75">
      <c r="E126" s="83">
        <f t="shared" si="21"/>
        <v>97</v>
      </c>
      <c r="F126" s="99">
        <v>36406</v>
      </c>
      <c r="G126" s="104">
        <v>20.59</v>
      </c>
      <c r="H126" s="101">
        <f>[1]!FF_AVERAGE(G107:G126,cisco_MA1)</f>
        <v>19.62666893005371</v>
      </c>
      <c r="I126" s="101">
        <f>[1]!FF_AVERAGE(G107:G126,cisco_MA2)</f>
        <v>20.415000915527344</v>
      </c>
      <c r="J126" s="113">
        <f t="shared" si="13"/>
        <v>1.0401663669104075</v>
      </c>
      <c r="K126" s="102">
        <f t="shared" si="14"/>
        <v>1</v>
      </c>
      <c r="L126" s="103">
        <f t="shared" si="15"/>
      </c>
      <c r="M126" s="103">
        <f t="shared" si="16"/>
        <v>500</v>
      </c>
      <c r="N126" s="103">
        <f t="shared" si="17"/>
        <v>0</v>
      </c>
      <c r="O126" s="103">
        <f t="shared" si="18"/>
        <v>2175</v>
      </c>
      <c r="P126" s="103">
        <f t="shared" si="19"/>
        <v>10295</v>
      </c>
      <c r="Q126" s="103">
        <f t="shared" si="20"/>
        <v>12470</v>
      </c>
    </row>
    <row r="127" spans="5:17" ht="12.75">
      <c r="E127" s="83">
        <f t="shared" si="21"/>
        <v>98</v>
      </c>
      <c r="F127" s="99">
        <v>36407</v>
      </c>
      <c r="G127" s="104">
        <v>20.42</v>
      </c>
      <c r="H127" s="101">
        <f>[1]!FF_AVERAGE(G108:G127,cisco_MA1)</f>
        <v>19.861665725708008</v>
      </c>
      <c r="I127" s="101">
        <f>[1]!FF_AVERAGE(G108:G127,cisco_MA2)</f>
        <v>20.5049991607666</v>
      </c>
      <c r="J127" s="113">
        <f t="shared" si="13"/>
        <v>1.0323907090141937</v>
      </c>
      <c r="K127" s="102">
        <f t="shared" si="14"/>
        <v>1</v>
      </c>
      <c r="L127" s="103">
        <f t="shared" si="15"/>
      </c>
      <c r="M127" s="103">
        <f t="shared" si="16"/>
        <v>500</v>
      </c>
      <c r="N127" s="103">
        <f t="shared" si="17"/>
        <v>0</v>
      </c>
      <c r="O127" s="103">
        <f t="shared" si="18"/>
        <v>2175</v>
      </c>
      <c r="P127" s="103">
        <f t="shared" si="19"/>
        <v>10210</v>
      </c>
      <c r="Q127" s="103">
        <f t="shared" si="20"/>
        <v>12385</v>
      </c>
    </row>
    <row r="128" spans="5:17" ht="12.75">
      <c r="E128" s="83">
        <f t="shared" si="21"/>
        <v>99</v>
      </c>
      <c r="F128" s="99">
        <v>36410</v>
      </c>
      <c r="G128" s="104">
        <v>20.86</v>
      </c>
      <c r="H128" s="101">
        <f>[1]!FF_AVERAGE(G109:G128,cisco_MA1)</f>
        <v>20.139999389648438</v>
      </c>
      <c r="I128" s="101">
        <f>[1]!FF_AVERAGE(G109:G128,cisco_MA2)</f>
        <v>20.639999389648438</v>
      </c>
      <c r="J128" s="113">
        <f t="shared" si="13"/>
        <v>1.024826217236977</v>
      </c>
      <c r="K128" s="102">
        <f t="shared" si="14"/>
        <v>1</v>
      </c>
      <c r="L128" s="103">
        <f t="shared" si="15"/>
      </c>
      <c r="M128" s="103">
        <f t="shared" si="16"/>
        <v>500</v>
      </c>
      <c r="N128" s="103">
        <f t="shared" si="17"/>
        <v>0</v>
      </c>
      <c r="O128" s="103">
        <f t="shared" si="18"/>
        <v>2175</v>
      </c>
      <c r="P128" s="103">
        <f t="shared" si="19"/>
        <v>10430</v>
      </c>
      <c r="Q128" s="103">
        <f t="shared" si="20"/>
        <v>12605</v>
      </c>
    </row>
    <row r="129" spans="5:17" ht="12.75">
      <c r="E129" s="83">
        <f t="shared" si="21"/>
        <v>100</v>
      </c>
      <c r="F129" s="99">
        <v>36411</v>
      </c>
      <c r="G129" s="104">
        <v>20.78</v>
      </c>
      <c r="H129" s="101">
        <f>[1]!FF_AVERAGE(G110:G129,cisco_MA1)</f>
        <v>20.413331985473633</v>
      </c>
      <c r="I129" s="101">
        <f>[1]!FF_AVERAGE(G110:G129,cisco_MA2)</f>
        <v>20.81999969482422</v>
      </c>
      <c r="J129" s="113">
        <f t="shared" si="13"/>
        <v>1.0199216722502713</v>
      </c>
      <c r="K129" s="102">
        <f t="shared" si="14"/>
        <v>1</v>
      </c>
      <c r="L129" s="103">
        <f t="shared" si="15"/>
      </c>
      <c r="M129" s="103">
        <f t="shared" si="16"/>
        <v>500</v>
      </c>
      <c r="N129" s="103">
        <f t="shared" si="17"/>
        <v>0</v>
      </c>
      <c r="O129" s="103">
        <f t="shared" si="18"/>
        <v>2175</v>
      </c>
      <c r="P129" s="103">
        <f t="shared" si="19"/>
        <v>10390</v>
      </c>
      <c r="Q129" s="103">
        <f t="shared" si="20"/>
        <v>12565</v>
      </c>
    </row>
    <row r="130" spans="5:17" ht="12.75">
      <c r="E130" s="83">
        <f t="shared" si="21"/>
        <v>101</v>
      </c>
      <c r="F130" s="99">
        <v>36412</v>
      </c>
      <c r="G130" s="104">
        <v>20.46</v>
      </c>
      <c r="H130" s="101">
        <f>[1]!FF_AVERAGE(G111:G130,cisco_MA1)</f>
        <v>20.558332443237305</v>
      </c>
      <c r="I130" s="101">
        <f>[1]!FF_AVERAGE(G111:G130,cisco_MA2)</f>
        <v>20.619998931884766</v>
      </c>
      <c r="J130" s="113">
        <f t="shared" si="13"/>
        <v>1.0029995861200185</v>
      </c>
      <c r="K130" s="102">
        <f t="shared" si="14"/>
        <v>1</v>
      </c>
      <c r="L130" s="103">
        <f t="shared" si="15"/>
      </c>
      <c r="M130" s="103">
        <f t="shared" si="16"/>
        <v>500</v>
      </c>
      <c r="N130" s="103">
        <f t="shared" si="17"/>
        <v>0</v>
      </c>
      <c r="O130" s="103">
        <f t="shared" si="18"/>
        <v>2175</v>
      </c>
      <c r="P130" s="103">
        <f t="shared" si="19"/>
        <v>10230</v>
      </c>
      <c r="Q130" s="103">
        <f t="shared" si="20"/>
        <v>12405</v>
      </c>
    </row>
    <row r="131" spans="5:17" ht="12.75">
      <c r="E131" s="83">
        <f t="shared" si="21"/>
        <v>102</v>
      </c>
      <c r="F131" s="99">
        <v>36413</v>
      </c>
      <c r="G131" s="104">
        <v>20.71</v>
      </c>
      <c r="H131" s="101">
        <f>[1]!FF_AVERAGE(G112:G131,cisco_MA1)</f>
        <v>20.63666534423828</v>
      </c>
      <c r="I131" s="101">
        <f>[1]!FF_AVERAGE(G112:G131,cisco_MA2)</f>
        <v>20.584999084472656</v>
      </c>
      <c r="J131" s="113">
        <f t="shared" si="13"/>
        <v>0.9974963852490805</v>
      </c>
      <c r="K131" s="102">
        <f t="shared" si="14"/>
        <v>1</v>
      </c>
      <c r="L131" s="103" t="str">
        <f t="shared" si="15"/>
        <v>Sell</v>
      </c>
      <c r="M131" s="103">
        <f t="shared" si="16"/>
        <v>500</v>
      </c>
      <c r="N131" s="103">
        <f t="shared" si="17"/>
        <v>0</v>
      </c>
      <c r="O131" s="103">
        <f t="shared" si="18"/>
        <v>2175</v>
      </c>
      <c r="P131" s="103">
        <f t="shared" si="19"/>
        <v>10355</v>
      </c>
      <c r="Q131" s="103">
        <f t="shared" si="20"/>
        <v>12530</v>
      </c>
    </row>
    <row r="132" spans="5:17" ht="12.75">
      <c r="E132" s="83">
        <f t="shared" si="21"/>
        <v>103</v>
      </c>
      <c r="F132" s="99">
        <v>36414</v>
      </c>
      <c r="G132" s="104">
        <v>20.66</v>
      </c>
      <c r="H132" s="101">
        <f>[1]!FF_AVERAGE(G113:G132,cisco_MA1)</f>
        <v>20.648332595825195</v>
      </c>
      <c r="I132" s="101">
        <f>[1]!FF_AVERAGE(G113:G132,cisco_MA2)</f>
        <v>20.684999465942383</v>
      </c>
      <c r="J132" s="113">
        <f t="shared" si="13"/>
        <v>1.0017757787437327</v>
      </c>
      <c r="K132" s="102">
        <f t="shared" si="14"/>
        <v>0</v>
      </c>
      <c r="L132" s="103" t="str">
        <f t="shared" si="15"/>
        <v>Buy</v>
      </c>
      <c r="M132" s="103">
        <f t="shared" si="16"/>
        <v>0</v>
      </c>
      <c r="N132" s="103">
        <f t="shared" si="17"/>
        <v>10330</v>
      </c>
      <c r="O132" s="103">
        <f t="shared" si="18"/>
        <v>12505</v>
      </c>
      <c r="P132" s="103">
        <f t="shared" si="19"/>
        <v>0</v>
      </c>
      <c r="Q132" s="103">
        <f t="shared" si="20"/>
        <v>12505</v>
      </c>
    </row>
    <row r="133" spans="5:17" ht="12.75">
      <c r="E133" s="83">
        <f t="shared" si="21"/>
        <v>104</v>
      </c>
      <c r="F133" s="99">
        <v>36417</v>
      </c>
      <c r="G133" s="104">
        <v>20.39</v>
      </c>
      <c r="H133" s="101">
        <f>[1]!FF_AVERAGE(G114:G133,cisco_MA1)</f>
        <v>20.643333435058594</v>
      </c>
      <c r="I133" s="101">
        <f>[1]!FF_AVERAGE(G114:G133,cisco_MA2)</f>
        <v>20.524999618530273</v>
      </c>
      <c r="J133" s="113">
        <f t="shared" si="13"/>
        <v>0.994267698242603</v>
      </c>
      <c r="K133" s="102">
        <f t="shared" si="14"/>
        <v>1</v>
      </c>
      <c r="L133" s="103" t="str">
        <f t="shared" si="15"/>
        <v>Sell</v>
      </c>
      <c r="M133" s="103">
        <f t="shared" si="16"/>
        <v>500</v>
      </c>
      <c r="N133" s="103">
        <f t="shared" si="17"/>
        <v>-10195</v>
      </c>
      <c r="O133" s="103">
        <f t="shared" si="18"/>
        <v>2310</v>
      </c>
      <c r="P133" s="103">
        <f t="shared" si="19"/>
        <v>10195</v>
      </c>
      <c r="Q133" s="103">
        <f t="shared" si="20"/>
        <v>12505</v>
      </c>
    </row>
    <row r="134" spans="5:17" ht="12.75">
      <c r="E134" s="83">
        <f t="shared" si="21"/>
        <v>105</v>
      </c>
      <c r="F134" s="99">
        <v>36418</v>
      </c>
      <c r="G134" s="104">
        <v>21.29</v>
      </c>
      <c r="H134" s="101">
        <f>[1]!FF_AVERAGE(G115:G134,cisco_MA1)</f>
        <v>20.71500015258789</v>
      </c>
      <c r="I134" s="101">
        <f>[1]!FF_AVERAGE(G115:G134,cisco_MA2)</f>
        <v>20.84000015258789</v>
      </c>
      <c r="J134" s="113">
        <f t="shared" si="13"/>
        <v>1.0060342746357347</v>
      </c>
      <c r="K134" s="102">
        <f t="shared" si="14"/>
        <v>0</v>
      </c>
      <c r="L134" s="103" t="str">
        <f t="shared" si="15"/>
        <v>Buy</v>
      </c>
      <c r="M134" s="103">
        <f t="shared" si="16"/>
        <v>0</v>
      </c>
      <c r="N134" s="103">
        <f t="shared" si="17"/>
        <v>10645</v>
      </c>
      <c r="O134" s="103">
        <f t="shared" si="18"/>
        <v>12955</v>
      </c>
      <c r="P134" s="103">
        <f t="shared" si="19"/>
        <v>0</v>
      </c>
      <c r="Q134" s="103">
        <f t="shared" si="20"/>
        <v>12955</v>
      </c>
    </row>
    <row r="135" spans="5:17" ht="12.75">
      <c r="E135" s="83">
        <f t="shared" si="21"/>
        <v>106</v>
      </c>
      <c r="F135" s="99" t="s">
        <v>89</v>
      </c>
      <c r="G135" s="104" t="s">
        <v>89</v>
      </c>
      <c r="H135" s="101">
        <f>[1]!FF_AVERAGE(G116:G135,cisco_MA1)</f>
        <v>20.70199966430664</v>
      </c>
      <c r="I135" s="101">
        <f>[1]!FF_AVERAGE(G116:G135,cisco_MA2)</f>
        <v>21.290000915527344</v>
      </c>
      <c r="J135" s="113" t="str">
        <f t="shared" si="13"/>
        <v>***</v>
      </c>
      <c r="K135" s="102" t="str">
        <f t="shared" si="14"/>
        <v>***</v>
      </c>
      <c r="L135" s="103" t="str">
        <f t="shared" si="15"/>
        <v>***</v>
      </c>
      <c r="M135" s="103" t="str">
        <f t="shared" si="16"/>
        <v>***</v>
      </c>
      <c r="N135" s="103" t="str">
        <f t="shared" si="17"/>
        <v>***</v>
      </c>
      <c r="O135" s="103" t="str">
        <f t="shared" si="18"/>
        <v>***</v>
      </c>
      <c r="P135" s="103" t="str">
        <f t="shared" si="19"/>
        <v>***</v>
      </c>
      <c r="Q135" s="103" t="str">
        <f t="shared" si="20"/>
        <v>***</v>
      </c>
    </row>
    <row r="136" spans="5:17" ht="12.75">
      <c r="E136" s="83">
        <f t="shared" si="21"/>
        <v>107</v>
      </c>
      <c r="F136" s="99" t="s">
        <v>89</v>
      </c>
      <c r="G136" s="104" t="s">
        <v>89</v>
      </c>
      <c r="H136" s="101">
        <f>[1]!FF_AVERAGE(G117:G136,cisco_MA1)</f>
        <v>20.762500762939453</v>
      </c>
      <c r="I136" s="101" t="str">
        <f>[1]!FF_AVERAGE(G117:G136,cisco_MA2)</f>
        <v>***</v>
      </c>
      <c r="J136" s="113" t="str">
        <f t="shared" si="13"/>
        <v>***</v>
      </c>
      <c r="K136" s="102" t="str">
        <f t="shared" si="14"/>
        <v>***</v>
      </c>
      <c r="L136" s="103" t="str">
        <f t="shared" si="15"/>
        <v>***</v>
      </c>
      <c r="M136" s="103" t="str">
        <f t="shared" si="16"/>
        <v>***</v>
      </c>
      <c r="N136" s="103" t="str">
        <f t="shared" si="17"/>
        <v>***</v>
      </c>
      <c r="O136" s="103" t="str">
        <f t="shared" si="18"/>
        <v>***</v>
      </c>
      <c r="P136" s="103" t="str">
        <f t="shared" si="19"/>
        <v>***</v>
      </c>
      <c r="Q136" s="103" t="str">
        <f t="shared" si="20"/>
        <v>***</v>
      </c>
    </row>
    <row r="137" spans="5:17" ht="12.75">
      <c r="E137" s="83">
        <f t="shared" si="21"/>
        <v>108</v>
      </c>
      <c r="F137" s="99" t="s">
        <v>89</v>
      </c>
      <c r="G137" s="104" t="s">
        <v>89</v>
      </c>
      <c r="H137" s="101">
        <f>[1]!FF_AVERAGE(G118:G137,cisco_MA1)</f>
        <v>20.780000686645508</v>
      </c>
      <c r="I137" s="101" t="str">
        <f>[1]!FF_AVERAGE(G118:G137,cisco_MA2)</f>
        <v>***</v>
      </c>
      <c r="J137" s="113" t="str">
        <f t="shared" si="13"/>
        <v>***</v>
      </c>
      <c r="K137" s="102" t="str">
        <f t="shared" si="14"/>
        <v>***</v>
      </c>
      <c r="L137" s="103" t="str">
        <f t="shared" si="15"/>
        <v>***</v>
      </c>
      <c r="M137" s="103" t="str">
        <f t="shared" si="16"/>
        <v>***</v>
      </c>
      <c r="N137" s="103" t="str">
        <f t="shared" si="17"/>
        <v>***</v>
      </c>
      <c r="O137" s="103" t="str">
        <f t="shared" si="18"/>
        <v>***</v>
      </c>
      <c r="P137" s="103" t="str">
        <f t="shared" si="19"/>
        <v>***</v>
      </c>
      <c r="Q137" s="103" t="str">
        <f t="shared" si="20"/>
        <v>***</v>
      </c>
    </row>
    <row r="138" spans="5:17" ht="12.75">
      <c r="E138" s="83">
        <f t="shared" si="21"/>
        <v>109</v>
      </c>
      <c r="F138" s="99" t="s">
        <v>89</v>
      </c>
      <c r="G138" s="104" t="s">
        <v>89</v>
      </c>
      <c r="H138" s="101">
        <f>[1]!FF_AVERAGE(G119:G138,cisco_MA1)</f>
        <v>20.84000015258789</v>
      </c>
      <c r="I138" s="101" t="str">
        <f>[1]!FF_AVERAGE(G119:G138,cisco_MA2)</f>
        <v>***</v>
      </c>
      <c r="J138" s="113" t="str">
        <f t="shared" si="13"/>
        <v>***</v>
      </c>
      <c r="K138" s="102" t="str">
        <f t="shared" si="14"/>
        <v>***</v>
      </c>
      <c r="L138" s="103" t="str">
        <f t="shared" si="15"/>
        <v>***</v>
      </c>
      <c r="M138" s="103" t="str">
        <f t="shared" si="16"/>
        <v>***</v>
      </c>
      <c r="N138" s="103" t="str">
        <f t="shared" si="17"/>
        <v>***</v>
      </c>
      <c r="O138" s="103" t="str">
        <f t="shared" si="18"/>
        <v>***</v>
      </c>
      <c r="P138" s="103" t="str">
        <f t="shared" si="19"/>
        <v>***</v>
      </c>
      <c r="Q138" s="103" t="str">
        <f t="shared" si="20"/>
        <v>***</v>
      </c>
    </row>
    <row r="139" spans="5:17" ht="12.75">
      <c r="E139" s="83">
        <f aca="true" t="shared" si="22" ref="E139:E154">E138+1</f>
        <v>110</v>
      </c>
      <c r="F139" s="99" t="s">
        <v>89</v>
      </c>
      <c r="G139" s="104" t="s">
        <v>89</v>
      </c>
      <c r="H139" s="101">
        <f>[1]!FF_AVERAGE(G120:G139,cisco_MA1)</f>
        <v>21.290000915527344</v>
      </c>
      <c r="I139" s="101" t="str">
        <f>[1]!FF_AVERAGE(G120:G139,cisco_MA2)</f>
        <v>***</v>
      </c>
      <c r="J139" s="113" t="str">
        <f t="shared" si="13"/>
        <v>***</v>
      </c>
      <c r="K139" s="102" t="str">
        <f t="shared" si="14"/>
        <v>***</v>
      </c>
      <c r="L139" s="103" t="str">
        <f t="shared" si="15"/>
        <v>***</v>
      </c>
      <c r="M139" s="103" t="str">
        <f t="shared" si="16"/>
        <v>***</v>
      </c>
      <c r="N139" s="103" t="str">
        <f t="shared" si="17"/>
        <v>***</v>
      </c>
      <c r="O139" s="103" t="str">
        <f t="shared" si="18"/>
        <v>***</v>
      </c>
      <c r="P139" s="103" t="str">
        <f t="shared" si="19"/>
        <v>***</v>
      </c>
      <c r="Q139" s="103" t="str">
        <f t="shared" si="20"/>
        <v>***</v>
      </c>
    </row>
    <row r="140" spans="5:17" ht="12.75">
      <c r="E140" s="83">
        <f t="shared" si="22"/>
        <v>111</v>
      </c>
      <c r="F140" s="99" t="s">
        <v>89</v>
      </c>
      <c r="G140" s="104" t="s">
        <v>89</v>
      </c>
      <c r="H140" s="101" t="str">
        <f>[1]!FF_AVERAGE(G121:G140,cisco_MA1)</f>
        <v>***</v>
      </c>
      <c r="I140" s="101" t="str">
        <f>[1]!FF_AVERAGE(G121:G140,cisco_MA2)</f>
        <v>***</v>
      </c>
      <c r="J140" s="113" t="str">
        <f t="shared" si="13"/>
        <v>***</v>
      </c>
      <c r="K140" s="102" t="str">
        <f t="shared" si="14"/>
        <v>***</v>
      </c>
      <c r="L140" s="103" t="str">
        <f t="shared" si="15"/>
        <v>***</v>
      </c>
      <c r="M140" s="103" t="str">
        <f t="shared" si="16"/>
        <v>***</v>
      </c>
      <c r="N140" s="103" t="str">
        <f t="shared" si="17"/>
        <v>***</v>
      </c>
      <c r="O140" s="103" t="str">
        <f t="shared" si="18"/>
        <v>***</v>
      </c>
      <c r="P140" s="103" t="str">
        <f t="shared" si="19"/>
        <v>***</v>
      </c>
      <c r="Q140" s="103" t="str">
        <f t="shared" si="20"/>
        <v>***</v>
      </c>
    </row>
    <row r="141" spans="5:17" ht="12.75">
      <c r="E141" s="83">
        <f t="shared" si="22"/>
        <v>112</v>
      </c>
      <c r="F141" s="99" t="s">
        <v>89</v>
      </c>
      <c r="G141" s="104" t="s">
        <v>89</v>
      </c>
      <c r="H141" s="101" t="str">
        <f>[1]!FF_AVERAGE(G122:G141,cisco_MA1)</f>
        <v>***</v>
      </c>
      <c r="I141" s="101" t="str">
        <f>[1]!FF_AVERAGE(G122:G141,cisco_MA2)</f>
        <v>***</v>
      </c>
      <c r="J141" s="113" t="str">
        <f t="shared" si="13"/>
        <v>***</v>
      </c>
      <c r="K141" s="102" t="str">
        <f t="shared" si="14"/>
        <v>***</v>
      </c>
      <c r="L141" s="103" t="str">
        <f t="shared" si="15"/>
        <v>***</v>
      </c>
      <c r="M141" s="103" t="str">
        <f t="shared" si="16"/>
        <v>***</v>
      </c>
      <c r="N141" s="103" t="str">
        <f t="shared" si="17"/>
        <v>***</v>
      </c>
      <c r="O141" s="103" t="str">
        <f t="shared" si="18"/>
        <v>***</v>
      </c>
      <c r="P141" s="103" t="str">
        <f t="shared" si="19"/>
        <v>***</v>
      </c>
      <c r="Q141" s="103" t="str">
        <f t="shared" si="20"/>
        <v>***</v>
      </c>
    </row>
    <row r="142" spans="5:17" ht="12.75">
      <c r="E142" s="83">
        <f t="shared" si="22"/>
        <v>113</v>
      </c>
      <c r="F142" s="99" t="s">
        <v>89</v>
      </c>
      <c r="G142" s="104" t="s">
        <v>89</v>
      </c>
      <c r="H142" s="101" t="str">
        <f>[1]!FF_AVERAGE(G123:G142,cisco_MA1)</f>
        <v>***</v>
      </c>
      <c r="I142" s="101" t="str">
        <f>[1]!FF_AVERAGE(G123:G142,cisco_MA2)</f>
        <v>***</v>
      </c>
      <c r="J142" s="113" t="str">
        <f t="shared" si="13"/>
        <v>***</v>
      </c>
      <c r="K142" s="102" t="str">
        <f t="shared" si="14"/>
        <v>***</v>
      </c>
      <c r="L142" s="103" t="str">
        <f t="shared" si="15"/>
        <v>***</v>
      </c>
      <c r="M142" s="103" t="str">
        <f t="shared" si="16"/>
        <v>***</v>
      </c>
      <c r="N142" s="103" t="str">
        <f t="shared" si="17"/>
        <v>***</v>
      </c>
      <c r="O142" s="103" t="str">
        <f t="shared" si="18"/>
        <v>***</v>
      </c>
      <c r="P142" s="103" t="str">
        <f t="shared" si="19"/>
        <v>***</v>
      </c>
      <c r="Q142" s="103" t="str">
        <f t="shared" si="20"/>
        <v>***</v>
      </c>
    </row>
    <row r="143" spans="5:17" ht="12.75">
      <c r="E143" s="83">
        <f t="shared" si="22"/>
        <v>114</v>
      </c>
      <c r="F143" s="99" t="s">
        <v>89</v>
      </c>
      <c r="G143" s="104" t="s">
        <v>89</v>
      </c>
      <c r="H143" s="101" t="str">
        <f>[1]!FF_AVERAGE(G124:G143,cisco_MA1)</f>
        <v>***</v>
      </c>
      <c r="I143" s="101" t="str">
        <f>[1]!FF_AVERAGE(G124:G143,cisco_MA2)</f>
        <v>***</v>
      </c>
      <c r="J143" s="113" t="str">
        <f t="shared" si="13"/>
        <v>***</v>
      </c>
      <c r="K143" s="102" t="str">
        <f t="shared" si="14"/>
        <v>***</v>
      </c>
      <c r="L143" s="103" t="str">
        <f t="shared" si="15"/>
        <v>***</v>
      </c>
      <c r="M143" s="103" t="str">
        <f t="shared" si="16"/>
        <v>***</v>
      </c>
      <c r="N143" s="103" t="str">
        <f t="shared" si="17"/>
        <v>***</v>
      </c>
      <c r="O143" s="103" t="str">
        <f t="shared" si="18"/>
        <v>***</v>
      </c>
      <c r="P143" s="103" t="str">
        <f t="shared" si="19"/>
        <v>***</v>
      </c>
      <c r="Q143" s="103" t="str">
        <f t="shared" si="20"/>
        <v>***</v>
      </c>
    </row>
    <row r="144" spans="5:17" ht="12.75">
      <c r="E144" s="83">
        <f t="shared" si="22"/>
        <v>115</v>
      </c>
      <c r="F144" s="99" t="s">
        <v>89</v>
      </c>
      <c r="G144" s="104" t="s">
        <v>89</v>
      </c>
      <c r="H144" s="101" t="str">
        <f>[1]!FF_AVERAGE(G125:G144,cisco_MA1)</f>
        <v>***</v>
      </c>
      <c r="I144" s="101" t="str">
        <f>[1]!FF_AVERAGE(G125:G144,cisco_MA2)</f>
        <v>***</v>
      </c>
      <c r="J144" s="113" t="str">
        <f t="shared" si="13"/>
        <v>***</v>
      </c>
      <c r="K144" s="102" t="str">
        <f t="shared" si="14"/>
        <v>***</v>
      </c>
      <c r="L144" s="103" t="str">
        <f t="shared" si="15"/>
        <v>***</v>
      </c>
      <c r="M144" s="103" t="str">
        <f t="shared" si="16"/>
        <v>***</v>
      </c>
      <c r="N144" s="103" t="str">
        <f t="shared" si="17"/>
        <v>***</v>
      </c>
      <c r="O144" s="103" t="str">
        <f t="shared" si="18"/>
        <v>***</v>
      </c>
      <c r="P144" s="103" t="str">
        <f t="shared" si="19"/>
        <v>***</v>
      </c>
      <c r="Q144" s="103" t="str">
        <f t="shared" si="20"/>
        <v>***</v>
      </c>
    </row>
    <row r="145" spans="5:17" ht="12.75">
      <c r="E145" s="83">
        <f t="shared" si="22"/>
        <v>116</v>
      </c>
      <c r="F145" s="99" t="s">
        <v>89</v>
      </c>
      <c r="G145" s="104" t="s">
        <v>89</v>
      </c>
      <c r="H145" s="101" t="str">
        <f>[1]!FF_AVERAGE(G126:G145,cisco_MA1)</f>
        <v>***</v>
      </c>
      <c r="I145" s="101" t="str">
        <f>[1]!FF_AVERAGE(G126:G145,cisco_MA2)</f>
        <v>***</v>
      </c>
      <c r="J145" s="113" t="str">
        <f t="shared" si="13"/>
        <v>***</v>
      </c>
      <c r="K145" s="102" t="str">
        <f t="shared" si="14"/>
        <v>***</v>
      </c>
      <c r="L145" s="103" t="str">
        <f t="shared" si="15"/>
        <v>***</v>
      </c>
      <c r="M145" s="103" t="str">
        <f t="shared" si="16"/>
        <v>***</v>
      </c>
      <c r="N145" s="103" t="str">
        <f t="shared" si="17"/>
        <v>***</v>
      </c>
      <c r="O145" s="103" t="str">
        <f t="shared" si="18"/>
        <v>***</v>
      </c>
      <c r="P145" s="103" t="str">
        <f t="shared" si="19"/>
        <v>***</v>
      </c>
      <c r="Q145" s="103" t="str">
        <f t="shared" si="20"/>
        <v>***</v>
      </c>
    </row>
    <row r="146" spans="5:17" ht="12.75">
      <c r="E146" s="83">
        <f t="shared" si="22"/>
        <v>117</v>
      </c>
      <c r="F146" s="99" t="s">
        <v>89</v>
      </c>
      <c r="G146" s="104" t="s">
        <v>89</v>
      </c>
      <c r="H146" s="101" t="str">
        <f>[1]!FF_AVERAGE(G127:G146,cisco_MA1)</f>
        <v>***</v>
      </c>
      <c r="I146" s="101" t="str">
        <f>[1]!FF_AVERAGE(G127:G146,cisco_MA2)</f>
        <v>***</v>
      </c>
      <c r="J146" s="113" t="str">
        <f t="shared" si="13"/>
        <v>***</v>
      </c>
      <c r="K146" s="102" t="str">
        <f t="shared" si="14"/>
        <v>***</v>
      </c>
      <c r="L146" s="103" t="str">
        <f t="shared" si="15"/>
        <v>***</v>
      </c>
      <c r="M146" s="103" t="str">
        <f t="shared" si="16"/>
        <v>***</v>
      </c>
      <c r="N146" s="103" t="str">
        <f t="shared" si="17"/>
        <v>***</v>
      </c>
      <c r="O146" s="103" t="str">
        <f t="shared" si="18"/>
        <v>***</v>
      </c>
      <c r="P146" s="103" t="str">
        <f t="shared" si="19"/>
        <v>***</v>
      </c>
      <c r="Q146" s="103" t="str">
        <f t="shared" si="20"/>
        <v>***</v>
      </c>
    </row>
    <row r="147" spans="5:17" ht="12.75">
      <c r="E147" s="83">
        <f t="shared" si="22"/>
        <v>118</v>
      </c>
      <c r="F147" s="99" t="s">
        <v>89</v>
      </c>
      <c r="G147" s="104" t="s">
        <v>89</v>
      </c>
      <c r="H147" s="101" t="str">
        <f>[1]!FF_AVERAGE(G128:G147,cisco_MA1)</f>
        <v>***</v>
      </c>
      <c r="I147" s="101" t="str">
        <f>[1]!FF_AVERAGE(G128:G147,cisco_MA2)</f>
        <v>***</v>
      </c>
      <c r="J147" s="113" t="str">
        <f t="shared" si="13"/>
        <v>***</v>
      </c>
      <c r="K147" s="102" t="str">
        <f t="shared" si="14"/>
        <v>***</v>
      </c>
      <c r="L147" s="103" t="str">
        <f t="shared" si="15"/>
        <v>***</v>
      </c>
      <c r="M147" s="103" t="str">
        <f t="shared" si="16"/>
        <v>***</v>
      </c>
      <c r="N147" s="103" t="str">
        <f t="shared" si="17"/>
        <v>***</v>
      </c>
      <c r="O147" s="103" t="str">
        <f t="shared" si="18"/>
        <v>***</v>
      </c>
      <c r="P147" s="103" t="str">
        <f t="shared" si="19"/>
        <v>***</v>
      </c>
      <c r="Q147" s="103" t="str">
        <f t="shared" si="20"/>
        <v>***</v>
      </c>
    </row>
    <row r="148" spans="5:17" ht="12.75">
      <c r="E148" s="83">
        <f t="shared" si="22"/>
        <v>119</v>
      </c>
      <c r="F148" s="99" t="s">
        <v>89</v>
      </c>
      <c r="G148" s="104" t="s">
        <v>89</v>
      </c>
      <c r="H148" s="101" t="str">
        <f>[1]!FF_AVERAGE(G129:G148,cisco_MA1)</f>
        <v>***</v>
      </c>
      <c r="I148" s="101" t="str">
        <f>[1]!FF_AVERAGE(G129:G148,cisco_MA2)</f>
        <v>***</v>
      </c>
      <c r="J148" s="113" t="str">
        <f t="shared" si="13"/>
        <v>***</v>
      </c>
      <c r="K148" s="102" t="str">
        <f t="shared" si="14"/>
        <v>***</v>
      </c>
      <c r="L148" s="103" t="str">
        <f t="shared" si="15"/>
        <v>***</v>
      </c>
      <c r="M148" s="103" t="str">
        <f t="shared" si="16"/>
        <v>***</v>
      </c>
      <c r="N148" s="103" t="str">
        <f t="shared" si="17"/>
        <v>***</v>
      </c>
      <c r="O148" s="103" t="str">
        <f t="shared" si="18"/>
        <v>***</v>
      </c>
      <c r="P148" s="103" t="str">
        <f t="shared" si="19"/>
        <v>***</v>
      </c>
      <c r="Q148" s="103" t="str">
        <f t="shared" si="20"/>
        <v>***</v>
      </c>
    </row>
    <row r="149" spans="5:17" ht="12.75">
      <c r="E149" s="83">
        <f t="shared" si="22"/>
        <v>120</v>
      </c>
      <c r="F149" s="99" t="s">
        <v>89</v>
      </c>
      <c r="G149" s="104" t="s">
        <v>89</v>
      </c>
      <c r="H149" s="101" t="str">
        <f>[1]!FF_AVERAGE(G130:G149,cisco_MA1)</f>
        <v>***</v>
      </c>
      <c r="I149" s="101" t="str">
        <f>[1]!FF_AVERAGE(G130:G149,cisco_MA2)</f>
        <v>***</v>
      </c>
      <c r="J149" s="113" t="str">
        <f t="shared" si="13"/>
        <v>***</v>
      </c>
      <c r="K149" s="102" t="str">
        <f t="shared" si="14"/>
        <v>***</v>
      </c>
      <c r="L149" s="103" t="str">
        <f t="shared" si="15"/>
        <v>***</v>
      </c>
      <c r="M149" s="103" t="str">
        <f t="shared" si="16"/>
        <v>***</v>
      </c>
      <c r="N149" s="103" t="str">
        <f t="shared" si="17"/>
        <v>***</v>
      </c>
      <c r="O149" s="103" t="str">
        <f t="shared" si="18"/>
        <v>***</v>
      </c>
      <c r="P149" s="103" t="str">
        <f t="shared" si="19"/>
        <v>***</v>
      </c>
      <c r="Q149" s="103" t="str">
        <f t="shared" si="20"/>
        <v>***</v>
      </c>
    </row>
    <row r="150" spans="5:17" ht="12.75">
      <c r="E150" s="83">
        <f t="shared" si="22"/>
        <v>121</v>
      </c>
      <c r="F150" s="99" t="s">
        <v>89</v>
      </c>
      <c r="G150" s="104" t="s">
        <v>89</v>
      </c>
      <c r="H150" s="101" t="str">
        <f>[1]!FF_AVERAGE(G131:G150,cisco_MA1)</f>
        <v>***</v>
      </c>
      <c r="I150" s="101" t="str">
        <f>[1]!FF_AVERAGE(G131:G150,cisco_MA2)</f>
        <v>***</v>
      </c>
      <c r="J150" s="113" t="str">
        <f t="shared" si="13"/>
        <v>***</v>
      </c>
      <c r="K150" s="102" t="str">
        <f t="shared" si="14"/>
        <v>***</v>
      </c>
      <c r="L150" s="103" t="str">
        <f t="shared" si="15"/>
        <v>***</v>
      </c>
      <c r="M150" s="103" t="str">
        <f t="shared" si="16"/>
        <v>***</v>
      </c>
      <c r="N150" s="103" t="str">
        <f t="shared" si="17"/>
        <v>***</v>
      </c>
      <c r="O150" s="103" t="str">
        <f t="shared" si="18"/>
        <v>***</v>
      </c>
      <c r="P150" s="103" t="str">
        <f t="shared" si="19"/>
        <v>***</v>
      </c>
      <c r="Q150" s="103" t="str">
        <f t="shared" si="20"/>
        <v>***</v>
      </c>
    </row>
    <row r="151" spans="5:17" ht="12.75">
      <c r="E151" s="83">
        <f t="shared" si="22"/>
        <v>122</v>
      </c>
      <c r="F151" s="99" t="s">
        <v>89</v>
      </c>
      <c r="G151" s="104" t="s">
        <v>89</v>
      </c>
      <c r="H151" s="101" t="str">
        <f>[1]!FF_AVERAGE(G132:G151,cisco_MA1)</f>
        <v>***</v>
      </c>
      <c r="I151" s="101" t="str">
        <f>[1]!FF_AVERAGE(G132:G151,cisco_MA2)</f>
        <v>***</v>
      </c>
      <c r="J151" s="113" t="str">
        <f t="shared" si="13"/>
        <v>***</v>
      </c>
      <c r="K151" s="102" t="str">
        <f t="shared" si="14"/>
        <v>***</v>
      </c>
      <c r="L151" s="103" t="str">
        <f t="shared" si="15"/>
        <v>***</v>
      </c>
      <c r="M151" s="103" t="str">
        <f t="shared" si="16"/>
        <v>***</v>
      </c>
      <c r="N151" s="103" t="str">
        <f t="shared" si="17"/>
        <v>***</v>
      </c>
      <c r="O151" s="103" t="str">
        <f t="shared" si="18"/>
        <v>***</v>
      </c>
      <c r="P151" s="103" t="str">
        <f t="shared" si="19"/>
        <v>***</v>
      </c>
      <c r="Q151" s="103" t="str">
        <f t="shared" si="20"/>
        <v>***</v>
      </c>
    </row>
    <row r="152" spans="5:17" ht="12.75">
      <c r="E152" s="83">
        <f t="shared" si="22"/>
        <v>123</v>
      </c>
      <c r="F152" s="99" t="s">
        <v>89</v>
      </c>
      <c r="G152" s="104" t="s">
        <v>89</v>
      </c>
      <c r="H152" s="101" t="str">
        <f>[1]!FF_AVERAGE(G133:G152,cisco_MA1)</f>
        <v>***</v>
      </c>
      <c r="I152" s="101" t="str">
        <f>[1]!FF_AVERAGE(G133:G152,cisco_MA2)</f>
        <v>***</v>
      </c>
      <c r="J152" s="113" t="str">
        <f t="shared" si="13"/>
        <v>***</v>
      </c>
      <c r="K152" s="102" t="str">
        <f t="shared" si="14"/>
        <v>***</v>
      </c>
      <c r="L152" s="103" t="str">
        <f t="shared" si="15"/>
        <v>***</v>
      </c>
      <c r="M152" s="103" t="str">
        <f t="shared" si="16"/>
        <v>***</v>
      </c>
      <c r="N152" s="103" t="str">
        <f t="shared" si="17"/>
        <v>***</v>
      </c>
      <c r="O152" s="103" t="str">
        <f t="shared" si="18"/>
        <v>***</v>
      </c>
      <c r="P152" s="103" t="str">
        <f t="shared" si="19"/>
        <v>***</v>
      </c>
      <c r="Q152" s="103" t="str">
        <f t="shared" si="20"/>
        <v>***</v>
      </c>
    </row>
    <row r="153" spans="5:17" ht="12.75">
      <c r="E153" s="83">
        <f t="shared" si="22"/>
        <v>124</v>
      </c>
      <c r="F153" s="99" t="s">
        <v>89</v>
      </c>
      <c r="G153" s="104" t="s">
        <v>89</v>
      </c>
      <c r="H153" s="101" t="str">
        <f>[1]!FF_AVERAGE(G134:G153,cisco_MA1)</f>
        <v>***</v>
      </c>
      <c r="I153" s="101" t="str">
        <f>[1]!FF_AVERAGE(G134:G153,cisco_MA2)</f>
        <v>***</v>
      </c>
      <c r="J153" s="113" t="str">
        <f t="shared" si="13"/>
        <v>***</v>
      </c>
      <c r="K153" s="102" t="str">
        <f t="shared" si="14"/>
        <v>***</v>
      </c>
      <c r="L153" s="103" t="str">
        <f t="shared" si="15"/>
        <v>***</v>
      </c>
      <c r="M153" s="103" t="str">
        <f t="shared" si="16"/>
        <v>***</v>
      </c>
      <c r="N153" s="103" t="str">
        <f t="shared" si="17"/>
        <v>***</v>
      </c>
      <c r="O153" s="103" t="str">
        <f t="shared" si="18"/>
        <v>***</v>
      </c>
      <c r="P153" s="103" t="str">
        <f t="shared" si="19"/>
        <v>***</v>
      </c>
      <c r="Q153" s="103" t="str">
        <f t="shared" si="20"/>
        <v>***</v>
      </c>
    </row>
    <row r="154" spans="5:17" ht="12.75">
      <c r="E154" s="83">
        <f t="shared" si="22"/>
        <v>125</v>
      </c>
      <c r="F154" s="99" t="s">
        <v>89</v>
      </c>
      <c r="G154" s="104" t="s">
        <v>89</v>
      </c>
      <c r="H154" s="101" t="str">
        <f>[1]!FF_AVERAGE(G135:G154,cisco_MA1)</f>
        <v>***</v>
      </c>
      <c r="I154" s="101" t="str">
        <f>[1]!FF_AVERAGE(G135:G154,cisco_MA2)</f>
        <v>***</v>
      </c>
      <c r="J154" s="113" t="str">
        <f t="shared" si="13"/>
        <v>***</v>
      </c>
      <c r="K154" s="102" t="str">
        <f t="shared" si="14"/>
        <v>***</v>
      </c>
      <c r="L154" s="103" t="str">
        <f t="shared" si="15"/>
        <v>***</v>
      </c>
      <c r="M154" s="103" t="str">
        <f t="shared" si="16"/>
        <v>***</v>
      </c>
      <c r="N154" s="103" t="str">
        <f t="shared" si="17"/>
        <v>***</v>
      </c>
      <c r="O154" s="103" t="str">
        <f t="shared" si="18"/>
        <v>***</v>
      </c>
      <c r="P154" s="103" t="str">
        <f t="shared" si="19"/>
        <v>***</v>
      </c>
      <c r="Q154" s="103" t="str">
        <f t="shared" si="20"/>
        <v>***</v>
      </c>
    </row>
  </sheetData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3:G3379"/>
  <sheetViews>
    <sheetView workbookViewId="0" topLeftCell="A1">
      <selection activeCell="A3" sqref="A3"/>
    </sheetView>
  </sheetViews>
  <sheetFormatPr defaultColWidth="9.25390625" defaultRowHeight="12.75"/>
  <cols>
    <col min="1" max="16384" width="9.25390625" style="105" customWidth="1"/>
  </cols>
  <sheetData>
    <row r="3" spans="2:3" ht="12.75">
      <c r="B3" s="105" t="s">
        <v>113</v>
      </c>
      <c r="C3" s="105" t="s">
        <v>78</v>
      </c>
    </row>
    <row r="4" spans="1:7" ht="12.75">
      <c r="A4" s="105">
        <v>1</v>
      </c>
      <c r="B4" s="106">
        <v>31527</v>
      </c>
      <c r="C4" s="105">
        <v>0.08</v>
      </c>
      <c r="D4" s="105">
        <f aca="true" t="shared" si="0" ref="D4:D67">3377-A4</f>
        <v>3376</v>
      </c>
      <c r="E4" s="105">
        <v>1</v>
      </c>
      <c r="F4" s="106">
        <v>36273</v>
      </c>
      <c r="G4" s="105">
        <v>14.35</v>
      </c>
    </row>
    <row r="5" spans="1:7" ht="12.75">
      <c r="A5" s="105">
        <v>2</v>
      </c>
      <c r="B5" s="106">
        <v>31528</v>
      </c>
      <c r="C5" s="105">
        <v>0.08</v>
      </c>
      <c r="D5" s="105">
        <f t="shared" si="0"/>
        <v>3375</v>
      </c>
      <c r="E5" s="105">
        <v>2</v>
      </c>
      <c r="F5" s="106">
        <v>36274</v>
      </c>
      <c r="G5" s="105">
        <v>14.34</v>
      </c>
    </row>
    <row r="6" spans="1:7" ht="12.75">
      <c r="A6" s="105">
        <v>3</v>
      </c>
      <c r="B6" s="106">
        <v>31531</v>
      </c>
      <c r="C6" s="105">
        <v>0.08</v>
      </c>
      <c r="D6" s="105">
        <f t="shared" si="0"/>
        <v>3374</v>
      </c>
      <c r="E6" s="105">
        <v>3</v>
      </c>
      <c r="F6" s="106">
        <v>36277</v>
      </c>
      <c r="G6" s="105">
        <v>14.98</v>
      </c>
    </row>
    <row r="7" spans="1:7" ht="12.75">
      <c r="A7" s="105">
        <v>4</v>
      </c>
      <c r="B7" s="106">
        <v>31532</v>
      </c>
      <c r="C7" s="105">
        <v>0.08</v>
      </c>
      <c r="D7" s="105">
        <f t="shared" si="0"/>
        <v>3373</v>
      </c>
      <c r="E7" s="105">
        <v>4</v>
      </c>
      <c r="F7" s="106">
        <v>36278</v>
      </c>
      <c r="G7" s="105">
        <v>15.14</v>
      </c>
    </row>
    <row r="8" spans="1:7" ht="12.75">
      <c r="A8" s="105">
        <v>5</v>
      </c>
      <c r="B8" s="106">
        <v>31533</v>
      </c>
      <c r="C8" s="105">
        <v>0.08</v>
      </c>
      <c r="D8" s="105">
        <f t="shared" si="0"/>
        <v>3372</v>
      </c>
      <c r="E8" s="105">
        <v>5</v>
      </c>
      <c r="F8" s="106">
        <v>36279</v>
      </c>
      <c r="G8" s="105">
        <v>15</v>
      </c>
    </row>
    <row r="9" spans="1:7" ht="12.75">
      <c r="A9" s="105">
        <v>6</v>
      </c>
      <c r="B9" s="106">
        <v>31534</v>
      </c>
      <c r="C9" s="105">
        <v>0.09</v>
      </c>
      <c r="D9" s="105">
        <f t="shared" si="0"/>
        <v>3371</v>
      </c>
      <c r="E9" s="105">
        <v>6</v>
      </c>
      <c r="F9" s="106">
        <v>36280</v>
      </c>
      <c r="G9" s="105">
        <v>15.12</v>
      </c>
    </row>
    <row r="10" spans="1:7" ht="12.75">
      <c r="A10" s="105">
        <v>7</v>
      </c>
      <c r="B10" s="106">
        <v>31535</v>
      </c>
      <c r="C10" s="105">
        <v>0.09</v>
      </c>
      <c r="D10" s="105">
        <f t="shared" si="0"/>
        <v>3370</v>
      </c>
      <c r="E10" s="105">
        <v>7</v>
      </c>
      <c r="F10" s="106">
        <v>36281</v>
      </c>
      <c r="G10" s="105">
        <v>15.27</v>
      </c>
    </row>
    <row r="11" spans="1:7" ht="12.75">
      <c r="A11" s="105">
        <v>8</v>
      </c>
      <c r="B11" s="106">
        <v>31538</v>
      </c>
      <c r="C11" s="105">
        <v>0.09</v>
      </c>
      <c r="D11" s="105">
        <f t="shared" si="0"/>
        <v>3369</v>
      </c>
      <c r="E11" s="105">
        <v>8</v>
      </c>
      <c r="F11" s="106">
        <v>36284</v>
      </c>
      <c r="G11" s="105">
        <v>15.38</v>
      </c>
    </row>
    <row r="12" spans="1:7" ht="12.75">
      <c r="A12" s="105">
        <v>9</v>
      </c>
      <c r="B12" s="106">
        <v>31539</v>
      </c>
      <c r="C12" s="105">
        <v>0.09</v>
      </c>
      <c r="D12" s="105">
        <f t="shared" si="0"/>
        <v>3368</v>
      </c>
      <c r="E12" s="105">
        <v>9</v>
      </c>
      <c r="F12" s="106">
        <v>36285</v>
      </c>
      <c r="G12" s="105">
        <v>15.9</v>
      </c>
    </row>
    <row r="13" spans="1:7" ht="12.75">
      <c r="A13" s="105">
        <v>10</v>
      </c>
      <c r="B13" s="106">
        <v>31540</v>
      </c>
      <c r="C13" s="105">
        <v>0.09</v>
      </c>
      <c r="D13" s="105">
        <f t="shared" si="0"/>
        <v>3367</v>
      </c>
      <c r="E13" s="105">
        <v>10</v>
      </c>
      <c r="F13" s="106">
        <v>36286</v>
      </c>
      <c r="G13" s="105">
        <v>15.5</v>
      </c>
    </row>
    <row r="14" spans="1:7" ht="12.75">
      <c r="A14" s="105">
        <v>11</v>
      </c>
      <c r="B14" s="106">
        <v>31541</v>
      </c>
      <c r="C14" s="105">
        <v>0.09</v>
      </c>
      <c r="D14" s="105">
        <f t="shared" si="0"/>
        <v>3366</v>
      </c>
      <c r="E14" s="105">
        <v>11</v>
      </c>
      <c r="F14" s="106">
        <v>36287</v>
      </c>
      <c r="G14" s="105">
        <v>15.22</v>
      </c>
    </row>
    <row r="15" spans="1:7" ht="12.75">
      <c r="A15" s="105">
        <v>12</v>
      </c>
      <c r="B15" s="106">
        <v>31542</v>
      </c>
      <c r="C15" s="105">
        <v>0.09</v>
      </c>
      <c r="D15" s="105">
        <f t="shared" si="0"/>
        <v>3365</v>
      </c>
      <c r="E15" s="105">
        <v>12</v>
      </c>
      <c r="F15" s="106">
        <v>36288</v>
      </c>
      <c r="G15" s="105">
        <v>15.95</v>
      </c>
    </row>
    <row r="16" spans="1:7" ht="12.75">
      <c r="A16" s="105">
        <v>13</v>
      </c>
      <c r="B16" s="106">
        <v>31545</v>
      </c>
      <c r="C16" s="105">
        <v>0.09</v>
      </c>
      <c r="D16" s="105">
        <f t="shared" si="0"/>
        <v>3364</v>
      </c>
      <c r="E16" s="105">
        <v>13</v>
      </c>
      <c r="F16" s="106">
        <v>36291</v>
      </c>
      <c r="G16" s="105">
        <v>16.67</v>
      </c>
    </row>
    <row r="17" spans="1:7" ht="12.75">
      <c r="A17" s="105">
        <v>14</v>
      </c>
      <c r="B17" s="106">
        <v>31546</v>
      </c>
      <c r="C17" s="105">
        <v>0.09</v>
      </c>
      <c r="D17" s="105">
        <f t="shared" si="0"/>
        <v>3363</v>
      </c>
      <c r="E17" s="105">
        <v>14</v>
      </c>
      <c r="F17" s="106">
        <v>36292</v>
      </c>
      <c r="G17" s="105">
        <v>16.47</v>
      </c>
    </row>
    <row r="18" spans="1:7" ht="12.75">
      <c r="A18" s="105">
        <v>15</v>
      </c>
      <c r="B18" s="106">
        <v>31547</v>
      </c>
      <c r="C18" s="105">
        <v>0.09</v>
      </c>
      <c r="D18" s="105">
        <f t="shared" si="0"/>
        <v>3362</v>
      </c>
      <c r="E18" s="105">
        <v>15</v>
      </c>
      <c r="F18" s="106">
        <v>36293</v>
      </c>
      <c r="G18" s="105">
        <v>16.42</v>
      </c>
    </row>
    <row r="19" spans="1:7" ht="12.75">
      <c r="A19" s="105">
        <v>16</v>
      </c>
      <c r="B19" s="106">
        <v>31548</v>
      </c>
      <c r="C19" s="105">
        <v>0.09</v>
      </c>
      <c r="D19" s="105">
        <f t="shared" si="0"/>
        <v>3361</v>
      </c>
      <c r="E19" s="105">
        <v>16</v>
      </c>
      <c r="F19" s="106">
        <v>36294</v>
      </c>
      <c r="G19" s="105">
        <v>16.75</v>
      </c>
    </row>
    <row r="20" spans="1:7" ht="12.75">
      <c r="A20" s="105">
        <v>17</v>
      </c>
      <c r="B20" s="106">
        <v>31549</v>
      </c>
      <c r="C20" s="105">
        <v>0.09</v>
      </c>
      <c r="D20" s="105">
        <f t="shared" si="0"/>
        <v>3360</v>
      </c>
      <c r="E20" s="105">
        <v>17</v>
      </c>
      <c r="F20" s="106">
        <v>36295</v>
      </c>
      <c r="G20" s="105">
        <v>16.63</v>
      </c>
    </row>
    <row r="21" spans="1:7" ht="12.75">
      <c r="A21" s="105">
        <v>18</v>
      </c>
      <c r="B21" s="106">
        <v>31552</v>
      </c>
      <c r="C21" s="105">
        <v>0.09</v>
      </c>
      <c r="D21" s="105">
        <f t="shared" si="0"/>
        <v>3359</v>
      </c>
      <c r="E21" s="105">
        <v>18</v>
      </c>
      <c r="F21" s="106">
        <v>36298</v>
      </c>
      <c r="G21" s="105">
        <v>15.94</v>
      </c>
    </row>
    <row r="22" spans="1:7" ht="12.75">
      <c r="A22" s="105">
        <v>19</v>
      </c>
      <c r="B22" s="106">
        <v>31553</v>
      </c>
      <c r="C22" s="105">
        <v>0.09</v>
      </c>
      <c r="D22" s="105">
        <f t="shared" si="0"/>
        <v>3358</v>
      </c>
      <c r="E22" s="105">
        <v>19</v>
      </c>
      <c r="F22" s="106">
        <v>36299</v>
      </c>
      <c r="G22" s="105">
        <v>15.99</v>
      </c>
    </row>
    <row r="23" spans="1:7" ht="12.75">
      <c r="A23" s="105">
        <v>20</v>
      </c>
      <c r="B23" s="106">
        <v>31554</v>
      </c>
      <c r="C23" s="105">
        <v>0.08</v>
      </c>
      <c r="D23" s="105">
        <f t="shared" si="0"/>
        <v>3357</v>
      </c>
      <c r="E23" s="105">
        <v>20</v>
      </c>
      <c r="F23" s="106">
        <v>36300</v>
      </c>
      <c r="G23" s="105">
        <v>15.7</v>
      </c>
    </row>
    <row r="24" spans="1:7" ht="12.75">
      <c r="A24" s="105">
        <v>21</v>
      </c>
      <c r="B24" s="106">
        <v>31555</v>
      </c>
      <c r="C24" s="105">
        <v>0.09</v>
      </c>
      <c r="D24" s="105">
        <f t="shared" si="0"/>
        <v>3356</v>
      </c>
      <c r="E24" s="105">
        <v>21</v>
      </c>
      <c r="F24" s="106">
        <v>36301</v>
      </c>
      <c r="G24" s="105">
        <v>15.92</v>
      </c>
    </row>
    <row r="25" spans="1:7" ht="12.75">
      <c r="A25" s="105">
        <v>22</v>
      </c>
      <c r="B25" s="106">
        <v>31556</v>
      </c>
      <c r="C25" s="105">
        <v>0.08</v>
      </c>
      <c r="D25" s="105">
        <f t="shared" si="0"/>
        <v>3355</v>
      </c>
      <c r="E25" s="105">
        <v>22</v>
      </c>
      <c r="F25" s="106">
        <v>36302</v>
      </c>
      <c r="G25" s="105">
        <v>15.69</v>
      </c>
    </row>
    <row r="26" spans="1:7" ht="12.75">
      <c r="A26" s="105">
        <v>23</v>
      </c>
      <c r="B26" s="106">
        <v>31560</v>
      </c>
      <c r="C26" s="105">
        <v>0.08</v>
      </c>
      <c r="D26" s="105">
        <f t="shared" si="0"/>
        <v>3354</v>
      </c>
      <c r="E26" s="105">
        <v>23</v>
      </c>
      <c r="F26" s="106">
        <v>36306</v>
      </c>
      <c r="G26" s="105">
        <v>16.15</v>
      </c>
    </row>
    <row r="27" spans="1:7" ht="12.75">
      <c r="A27" s="105">
        <v>24</v>
      </c>
      <c r="B27" s="106">
        <v>31561</v>
      </c>
      <c r="C27" s="105">
        <v>0.08</v>
      </c>
      <c r="D27" s="105">
        <f t="shared" si="0"/>
        <v>3353</v>
      </c>
      <c r="E27" s="105">
        <v>24</v>
      </c>
      <c r="F27" s="106">
        <v>36307</v>
      </c>
      <c r="G27" s="105">
        <v>16.28</v>
      </c>
    </row>
    <row r="28" spans="1:7" ht="12.75">
      <c r="A28" s="105">
        <v>25</v>
      </c>
      <c r="B28" s="106">
        <v>31562</v>
      </c>
      <c r="C28" s="105">
        <v>0.09</v>
      </c>
      <c r="D28" s="105">
        <f t="shared" si="0"/>
        <v>3352</v>
      </c>
      <c r="E28" s="105">
        <v>25</v>
      </c>
      <c r="F28" s="106">
        <v>36308</v>
      </c>
      <c r="G28" s="105">
        <v>16.62</v>
      </c>
    </row>
    <row r="29" spans="1:7" ht="12.75">
      <c r="A29" s="105">
        <v>26</v>
      </c>
      <c r="B29" s="106">
        <v>31563</v>
      </c>
      <c r="C29" s="105">
        <v>0.09</v>
      </c>
      <c r="D29" s="105">
        <f t="shared" si="0"/>
        <v>3351</v>
      </c>
      <c r="E29" s="105">
        <v>26</v>
      </c>
      <c r="F29" s="106">
        <v>36309</v>
      </c>
      <c r="G29" s="105">
        <v>16.41</v>
      </c>
    </row>
    <row r="30" spans="1:7" ht="12.75">
      <c r="A30" s="105">
        <v>27</v>
      </c>
      <c r="B30" s="106">
        <v>31566</v>
      </c>
      <c r="C30" s="105">
        <v>0.09</v>
      </c>
      <c r="D30" s="105">
        <f t="shared" si="0"/>
        <v>3350</v>
      </c>
      <c r="E30" s="105">
        <v>27</v>
      </c>
      <c r="F30" s="106">
        <v>36312</v>
      </c>
      <c r="G30" s="105">
        <v>16.8</v>
      </c>
    </row>
    <row r="31" spans="1:7" ht="12.75">
      <c r="A31" s="105">
        <v>28</v>
      </c>
      <c r="B31" s="106">
        <v>31567</v>
      </c>
      <c r="C31" s="105">
        <v>0.09</v>
      </c>
      <c r="D31" s="105">
        <f t="shared" si="0"/>
        <v>3349</v>
      </c>
      <c r="E31" s="105">
        <v>28</v>
      </c>
      <c r="F31" s="106">
        <v>36313</v>
      </c>
      <c r="G31" s="105">
        <v>17.01</v>
      </c>
    </row>
    <row r="32" spans="1:7" ht="12.75">
      <c r="A32" s="105">
        <v>29</v>
      </c>
      <c r="B32" s="106">
        <v>31568</v>
      </c>
      <c r="C32" s="105">
        <v>0.09</v>
      </c>
      <c r="D32" s="105">
        <f t="shared" si="0"/>
        <v>3348</v>
      </c>
      <c r="E32" s="105">
        <v>29</v>
      </c>
      <c r="F32" s="106">
        <v>36314</v>
      </c>
      <c r="G32" s="105">
        <v>17.37</v>
      </c>
    </row>
    <row r="33" spans="1:7" ht="12.75">
      <c r="A33" s="105">
        <v>30</v>
      </c>
      <c r="B33" s="106">
        <v>31569</v>
      </c>
      <c r="C33" s="105">
        <v>0.09</v>
      </c>
      <c r="D33" s="105">
        <f t="shared" si="0"/>
        <v>3347</v>
      </c>
      <c r="E33" s="105">
        <v>30</v>
      </c>
      <c r="F33" s="106">
        <v>36315</v>
      </c>
      <c r="G33" s="105">
        <v>17.37</v>
      </c>
    </row>
    <row r="34" spans="1:7" ht="12.75">
      <c r="A34" s="105">
        <v>31</v>
      </c>
      <c r="B34" s="106">
        <v>31570</v>
      </c>
      <c r="C34" s="105">
        <v>0.09</v>
      </c>
      <c r="D34" s="105">
        <f t="shared" si="0"/>
        <v>3346</v>
      </c>
      <c r="E34" s="105">
        <v>31</v>
      </c>
      <c r="F34" s="106">
        <v>36316</v>
      </c>
      <c r="G34" s="105">
        <v>17.36</v>
      </c>
    </row>
    <row r="35" spans="1:7" ht="12.75">
      <c r="A35" s="105">
        <v>32</v>
      </c>
      <c r="B35" s="106">
        <v>31573</v>
      </c>
      <c r="C35" s="105">
        <v>0.09</v>
      </c>
      <c r="D35" s="105">
        <f t="shared" si="0"/>
        <v>3345</v>
      </c>
      <c r="E35" s="105">
        <v>32</v>
      </c>
      <c r="F35" s="106">
        <v>36319</v>
      </c>
      <c r="G35" s="105">
        <v>17.23</v>
      </c>
    </row>
    <row r="36" spans="1:7" ht="12.75">
      <c r="A36" s="105">
        <v>33</v>
      </c>
      <c r="B36" s="106">
        <v>31574</v>
      </c>
      <c r="C36" s="105">
        <v>0.1</v>
      </c>
      <c r="D36" s="105">
        <f t="shared" si="0"/>
        <v>3344</v>
      </c>
      <c r="E36" s="105">
        <v>33</v>
      </c>
      <c r="F36" s="106">
        <v>36320</v>
      </c>
      <c r="G36" s="105">
        <v>17.4</v>
      </c>
    </row>
    <row r="37" spans="1:7" ht="12.75">
      <c r="A37" s="105">
        <v>34</v>
      </c>
      <c r="B37" s="106">
        <v>31575</v>
      </c>
      <c r="C37" s="105">
        <v>0.1</v>
      </c>
      <c r="D37" s="105">
        <f t="shared" si="0"/>
        <v>3343</v>
      </c>
      <c r="E37" s="105">
        <v>34</v>
      </c>
      <c r="F37" s="106">
        <v>36321</v>
      </c>
      <c r="G37" s="105">
        <v>17.6</v>
      </c>
    </row>
    <row r="38" spans="1:7" ht="12.75">
      <c r="A38" s="105">
        <v>35</v>
      </c>
      <c r="B38" s="106">
        <v>31576</v>
      </c>
      <c r="C38" s="105">
        <v>0.1</v>
      </c>
      <c r="D38" s="105">
        <f t="shared" si="0"/>
        <v>3342</v>
      </c>
      <c r="E38" s="105">
        <v>35</v>
      </c>
      <c r="F38" s="106">
        <v>36322</v>
      </c>
      <c r="G38" s="105">
        <v>17.78</v>
      </c>
    </row>
    <row r="39" spans="1:7" ht="12.75">
      <c r="A39" s="105">
        <v>36</v>
      </c>
      <c r="B39" s="106">
        <v>31577</v>
      </c>
      <c r="C39" s="105">
        <v>0.1</v>
      </c>
      <c r="D39" s="105">
        <f t="shared" si="0"/>
        <v>3341</v>
      </c>
      <c r="E39" s="105">
        <v>36</v>
      </c>
      <c r="F39" s="106">
        <v>36323</v>
      </c>
      <c r="G39" s="105">
        <v>17.41</v>
      </c>
    </row>
    <row r="40" spans="1:7" ht="12.75">
      <c r="A40" s="105">
        <v>37</v>
      </c>
      <c r="B40" s="106">
        <v>31580</v>
      </c>
      <c r="C40" s="105">
        <v>0.09</v>
      </c>
      <c r="D40" s="105">
        <f t="shared" si="0"/>
        <v>3340</v>
      </c>
      <c r="E40" s="105">
        <v>37</v>
      </c>
      <c r="F40" s="106">
        <v>36326</v>
      </c>
      <c r="G40" s="105">
        <v>17.98</v>
      </c>
    </row>
    <row r="41" spans="1:7" ht="12.75">
      <c r="A41" s="105">
        <v>38</v>
      </c>
      <c r="B41" s="106">
        <v>31581</v>
      </c>
      <c r="C41" s="105">
        <v>0.09</v>
      </c>
      <c r="D41" s="105">
        <f t="shared" si="0"/>
        <v>3339</v>
      </c>
      <c r="E41" s="105">
        <v>38</v>
      </c>
      <c r="F41" s="106">
        <v>36327</v>
      </c>
      <c r="G41" s="105">
        <v>17.98</v>
      </c>
    </row>
    <row r="42" spans="1:7" ht="12.75">
      <c r="A42" s="105">
        <v>39</v>
      </c>
      <c r="B42" s="106">
        <v>31582</v>
      </c>
      <c r="C42" s="105">
        <v>0.09</v>
      </c>
      <c r="D42" s="105">
        <f t="shared" si="0"/>
        <v>3338</v>
      </c>
      <c r="E42" s="105">
        <v>39</v>
      </c>
      <c r="F42" s="106">
        <v>36328</v>
      </c>
      <c r="G42" s="105">
        <v>18.73</v>
      </c>
    </row>
    <row r="43" spans="1:7" ht="12.75">
      <c r="A43" s="105">
        <v>40</v>
      </c>
      <c r="B43" s="106">
        <v>31583</v>
      </c>
      <c r="C43" s="105">
        <v>0.09</v>
      </c>
      <c r="D43" s="105">
        <f t="shared" si="0"/>
        <v>3337</v>
      </c>
      <c r="E43" s="105">
        <v>40</v>
      </c>
      <c r="F43" s="106">
        <v>36329</v>
      </c>
      <c r="G43" s="105">
        <v>18.56</v>
      </c>
    </row>
    <row r="44" spans="1:7" ht="12.75">
      <c r="A44" s="105">
        <v>41</v>
      </c>
      <c r="B44" s="106">
        <v>31584</v>
      </c>
      <c r="C44" s="105">
        <v>0.09</v>
      </c>
      <c r="D44" s="105">
        <f t="shared" si="0"/>
        <v>3336</v>
      </c>
      <c r="E44" s="105">
        <v>41</v>
      </c>
      <c r="F44" s="106">
        <v>36330</v>
      </c>
      <c r="G44" s="105">
        <v>17.93</v>
      </c>
    </row>
    <row r="45" spans="1:7" ht="12.75">
      <c r="A45" s="105">
        <v>42</v>
      </c>
      <c r="B45" s="106">
        <v>31587</v>
      </c>
      <c r="C45" s="105">
        <v>0.09</v>
      </c>
      <c r="D45" s="105">
        <f t="shared" si="0"/>
        <v>3335</v>
      </c>
      <c r="E45" s="105">
        <v>42</v>
      </c>
      <c r="F45" s="106">
        <v>36333</v>
      </c>
      <c r="G45" s="105">
        <v>17.24</v>
      </c>
    </row>
    <row r="46" spans="1:7" ht="12.75">
      <c r="A46" s="105">
        <v>43</v>
      </c>
      <c r="B46" s="106">
        <v>31588</v>
      </c>
      <c r="C46" s="105">
        <v>0.09</v>
      </c>
      <c r="D46" s="105">
        <f t="shared" si="0"/>
        <v>3334</v>
      </c>
      <c r="E46" s="105">
        <v>43</v>
      </c>
      <c r="F46" s="106">
        <v>36334</v>
      </c>
      <c r="G46" s="105">
        <v>16.75</v>
      </c>
    </row>
    <row r="47" spans="1:7" ht="12.75">
      <c r="A47" s="105">
        <v>44</v>
      </c>
      <c r="B47" s="106">
        <v>31589</v>
      </c>
      <c r="C47" s="105">
        <v>0.09</v>
      </c>
      <c r="D47" s="105">
        <f t="shared" si="0"/>
        <v>3333</v>
      </c>
      <c r="E47" s="105">
        <v>44</v>
      </c>
      <c r="F47" s="106">
        <v>36335</v>
      </c>
      <c r="G47" s="105">
        <v>16.87</v>
      </c>
    </row>
    <row r="48" spans="1:7" ht="12.75">
      <c r="A48" s="105">
        <v>45</v>
      </c>
      <c r="B48" s="106">
        <v>31590</v>
      </c>
      <c r="C48" s="105">
        <v>0.09</v>
      </c>
      <c r="D48" s="105">
        <f t="shared" si="0"/>
        <v>3332</v>
      </c>
      <c r="E48" s="105">
        <v>45</v>
      </c>
      <c r="F48" s="106">
        <v>36336</v>
      </c>
      <c r="G48" s="105">
        <v>17.13</v>
      </c>
    </row>
    <row r="49" spans="1:7" ht="12.75">
      <c r="A49" s="105">
        <v>46</v>
      </c>
      <c r="B49" s="106">
        <v>31591</v>
      </c>
      <c r="C49" s="105">
        <v>0.09</v>
      </c>
      <c r="D49" s="105">
        <f t="shared" si="0"/>
        <v>3331</v>
      </c>
      <c r="E49" s="105">
        <v>46</v>
      </c>
      <c r="F49" s="106">
        <v>36337</v>
      </c>
      <c r="G49" s="105">
        <v>16.89</v>
      </c>
    </row>
    <row r="50" spans="1:7" ht="12.75">
      <c r="A50" s="105">
        <v>47</v>
      </c>
      <c r="B50" s="106">
        <v>31594</v>
      </c>
      <c r="C50" s="105">
        <v>0.09</v>
      </c>
      <c r="D50" s="105">
        <f t="shared" si="0"/>
        <v>3330</v>
      </c>
      <c r="E50" s="105">
        <v>47</v>
      </c>
      <c r="F50" s="106">
        <v>36340</v>
      </c>
      <c r="G50" s="105">
        <v>16.79</v>
      </c>
    </row>
    <row r="51" spans="1:7" ht="12.75">
      <c r="A51" s="105">
        <v>48</v>
      </c>
      <c r="B51" s="106">
        <v>31595</v>
      </c>
      <c r="C51" s="105">
        <v>0.09</v>
      </c>
      <c r="D51" s="105">
        <f t="shared" si="0"/>
        <v>3329</v>
      </c>
      <c r="E51" s="105">
        <v>48</v>
      </c>
      <c r="F51" s="106">
        <v>36341</v>
      </c>
      <c r="G51" s="105">
        <v>17.24</v>
      </c>
    </row>
    <row r="52" spans="1:7" ht="12.75">
      <c r="A52" s="105">
        <v>49</v>
      </c>
      <c r="B52" s="106">
        <v>31597</v>
      </c>
      <c r="C52" s="105">
        <v>0.09</v>
      </c>
      <c r="D52" s="105">
        <f t="shared" si="0"/>
        <v>3328</v>
      </c>
      <c r="E52" s="105">
        <v>49</v>
      </c>
      <c r="F52" s="106">
        <v>36342</v>
      </c>
      <c r="G52" s="105">
        <v>17.86</v>
      </c>
    </row>
    <row r="53" spans="1:7" ht="12.75">
      <c r="A53" s="105">
        <v>50</v>
      </c>
      <c r="B53" s="106">
        <v>31598</v>
      </c>
      <c r="C53" s="105">
        <v>0.09</v>
      </c>
      <c r="D53" s="105">
        <f t="shared" si="0"/>
        <v>3327</v>
      </c>
      <c r="E53" s="105">
        <v>50</v>
      </c>
      <c r="F53" s="106">
        <v>36343</v>
      </c>
      <c r="G53" s="105">
        <v>17.52</v>
      </c>
    </row>
    <row r="54" spans="1:7" ht="12.75">
      <c r="A54" s="105">
        <v>51</v>
      </c>
      <c r="B54" s="106">
        <v>31601</v>
      </c>
      <c r="C54" s="105">
        <v>0.09</v>
      </c>
      <c r="D54" s="105">
        <f t="shared" si="0"/>
        <v>3326</v>
      </c>
      <c r="E54" s="105">
        <v>51</v>
      </c>
      <c r="F54" s="106">
        <v>36347</v>
      </c>
      <c r="G54" s="105">
        <v>18.22</v>
      </c>
    </row>
    <row r="55" spans="1:7" ht="12.75">
      <c r="A55" s="105">
        <v>52</v>
      </c>
      <c r="B55" s="106">
        <v>31602</v>
      </c>
      <c r="C55" s="105">
        <v>0.09</v>
      </c>
      <c r="D55" s="105">
        <f t="shared" si="0"/>
        <v>3325</v>
      </c>
      <c r="E55" s="105">
        <v>52</v>
      </c>
      <c r="F55" s="106">
        <v>36348</v>
      </c>
      <c r="G55" s="105">
        <v>18.73</v>
      </c>
    </row>
    <row r="56" spans="1:7" ht="12.75">
      <c r="A56" s="105">
        <v>53</v>
      </c>
      <c r="B56" s="106">
        <v>31603</v>
      </c>
      <c r="C56" s="105">
        <v>0.1</v>
      </c>
      <c r="D56" s="105">
        <f t="shared" si="0"/>
        <v>3324</v>
      </c>
      <c r="E56" s="105">
        <v>53</v>
      </c>
      <c r="F56" s="106">
        <v>36349</v>
      </c>
      <c r="G56" s="105">
        <v>18.8</v>
      </c>
    </row>
    <row r="57" spans="1:7" ht="12.75">
      <c r="A57" s="105">
        <v>54</v>
      </c>
      <c r="B57" s="106">
        <v>31604</v>
      </c>
      <c r="C57" s="105">
        <v>0.1</v>
      </c>
      <c r="D57" s="105">
        <f t="shared" si="0"/>
        <v>3323</v>
      </c>
      <c r="E57" s="105">
        <v>54</v>
      </c>
      <c r="F57" s="106">
        <v>36350</v>
      </c>
      <c r="G57" s="105">
        <v>18.31</v>
      </c>
    </row>
    <row r="58" spans="1:7" ht="12.75">
      <c r="A58" s="105">
        <v>55</v>
      </c>
      <c r="B58" s="106">
        <v>31605</v>
      </c>
      <c r="C58" s="105">
        <v>0.11</v>
      </c>
      <c r="D58" s="105">
        <f t="shared" si="0"/>
        <v>3322</v>
      </c>
      <c r="E58" s="105">
        <v>55</v>
      </c>
      <c r="F58" s="106">
        <v>36351</v>
      </c>
      <c r="G58" s="105">
        <v>18.57</v>
      </c>
    </row>
    <row r="59" spans="1:7" ht="12.75">
      <c r="A59" s="105">
        <v>56</v>
      </c>
      <c r="B59" s="106">
        <v>31608</v>
      </c>
      <c r="C59" s="105">
        <v>0.1</v>
      </c>
      <c r="D59" s="105">
        <f t="shared" si="0"/>
        <v>3321</v>
      </c>
      <c r="E59" s="105">
        <v>56</v>
      </c>
      <c r="F59" s="106">
        <v>36354</v>
      </c>
      <c r="G59" s="105">
        <v>18.61</v>
      </c>
    </row>
    <row r="60" spans="1:7" ht="12.75">
      <c r="A60" s="105">
        <v>57</v>
      </c>
      <c r="B60" s="106">
        <v>31609</v>
      </c>
      <c r="C60" s="105">
        <v>0.1</v>
      </c>
      <c r="D60" s="105">
        <f t="shared" si="0"/>
        <v>3320</v>
      </c>
      <c r="E60" s="105">
        <v>57</v>
      </c>
      <c r="F60" s="106">
        <v>36355</v>
      </c>
      <c r="G60" s="105">
        <v>18.51</v>
      </c>
    </row>
    <row r="61" spans="1:7" ht="12.75">
      <c r="A61" s="105">
        <v>58</v>
      </c>
      <c r="B61" s="106">
        <v>31610</v>
      </c>
      <c r="C61" s="105">
        <v>0.1</v>
      </c>
      <c r="D61" s="105">
        <f t="shared" si="0"/>
        <v>3319</v>
      </c>
      <c r="E61" s="105">
        <v>58</v>
      </c>
      <c r="F61" s="106">
        <v>36356</v>
      </c>
      <c r="G61" s="105">
        <v>18.23</v>
      </c>
    </row>
    <row r="62" spans="1:7" ht="12.75">
      <c r="A62" s="105">
        <v>59</v>
      </c>
      <c r="B62" s="106">
        <v>31611</v>
      </c>
      <c r="C62" s="105">
        <v>0.1</v>
      </c>
      <c r="D62" s="105">
        <f t="shared" si="0"/>
        <v>3318</v>
      </c>
      <c r="E62" s="105">
        <v>59</v>
      </c>
      <c r="F62" s="106">
        <v>36357</v>
      </c>
      <c r="G62" s="105">
        <v>17.76</v>
      </c>
    </row>
    <row r="63" spans="1:7" ht="12.75">
      <c r="A63" s="105">
        <v>60</v>
      </c>
      <c r="B63" s="106">
        <v>31612</v>
      </c>
      <c r="C63" s="105">
        <v>0.1</v>
      </c>
      <c r="D63" s="105">
        <f t="shared" si="0"/>
        <v>3317</v>
      </c>
      <c r="E63" s="105">
        <v>60</v>
      </c>
      <c r="F63" s="106">
        <v>36358</v>
      </c>
      <c r="G63" s="105">
        <v>17.89</v>
      </c>
    </row>
    <row r="64" spans="1:7" ht="12.75">
      <c r="A64" s="105">
        <v>61</v>
      </c>
      <c r="B64" s="106">
        <v>31615</v>
      </c>
      <c r="C64" s="105">
        <v>0.09</v>
      </c>
      <c r="D64" s="105">
        <f t="shared" si="0"/>
        <v>3316</v>
      </c>
      <c r="E64" s="105">
        <v>61</v>
      </c>
      <c r="F64" s="106">
        <v>36361</v>
      </c>
      <c r="G64" s="105">
        <v>17.93</v>
      </c>
    </row>
    <row r="65" spans="1:7" ht="12.75">
      <c r="A65" s="105">
        <v>62</v>
      </c>
      <c r="B65" s="106">
        <v>31616</v>
      </c>
      <c r="C65" s="105">
        <v>0.09</v>
      </c>
      <c r="D65" s="105">
        <f t="shared" si="0"/>
        <v>3315</v>
      </c>
      <c r="E65" s="105">
        <v>62</v>
      </c>
      <c r="F65" s="106">
        <v>36362</v>
      </c>
      <c r="G65" s="105">
        <v>18.67</v>
      </c>
    </row>
    <row r="66" spans="1:7" ht="12.75">
      <c r="A66" s="105">
        <v>63</v>
      </c>
      <c r="B66" s="106">
        <v>31617</v>
      </c>
      <c r="C66" s="105">
        <v>0.09</v>
      </c>
      <c r="D66" s="105">
        <f t="shared" si="0"/>
        <v>3314</v>
      </c>
      <c r="E66" s="105">
        <v>63</v>
      </c>
      <c r="F66" s="106">
        <v>36363</v>
      </c>
      <c r="G66" s="105">
        <v>18.88</v>
      </c>
    </row>
    <row r="67" spans="1:7" ht="12.75">
      <c r="A67" s="105">
        <v>64</v>
      </c>
      <c r="B67" s="106">
        <v>31618</v>
      </c>
      <c r="C67" s="105">
        <v>0.09</v>
      </c>
      <c r="D67" s="105">
        <f t="shared" si="0"/>
        <v>3313</v>
      </c>
      <c r="E67" s="105">
        <v>64</v>
      </c>
      <c r="F67" s="106">
        <v>36364</v>
      </c>
      <c r="G67" s="105">
        <v>18.58</v>
      </c>
    </row>
    <row r="68" spans="1:7" ht="12.75">
      <c r="A68" s="105">
        <v>65</v>
      </c>
      <c r="B68" s="106">
        <v>31619</v>
      </c>
      <c r="C68" s="105">
        <v>0.09</v>
      </c>
      <c r="D68" s="105">
        <f aca="true" t="shared" si="1" ref="D68:D131">3377-A68</f>
        <v>3312</v>
      </c>
      <c r="E68" s="105">
        <v>65</v>
      </c>
      <c r="F68" s="106">
        <v>36365</v>
      </c>
      <c r="G68" s="105">
        <v>19.08</v>
      </c>
    </row>
    <row r="69" spans="1:7" ht="12.75">
      <c r="A69" s="105">
        <v>66</v>
      </c>
      <c r="B69" s="106">
        <v>31622</v>
      </c>
      <c r="C69" s="105">
        <v>0.09</v>
      </c>
      <c r="D69" s="105">
        <f t="shared" si="1"/>
        <v>3311</v>
      </c>
      <c r="E69" s="105">
        <v>66</v>
      </c>
      <c r="F69" s="106">
        <v>36368</v>
      </c>
      <c r="G69" s="105">
        <v>19.08</v>
      </c>
    </row>
    <row r="70" spans="1:7" ht="12.75">
      <c r="A70" s="105">
        <v>67</v>
      </c>
      <c r="B70" s="106">
        <v>31623</v>
      </c>
      <c r="C70" s="105">
        <v>0.09</v>
      </c>
      <c r="D70" s="105">
        <f t="shared" si="1"/>
        <v>3310</v>
      </c>
      <c r="E70" s="105">
        <v>67</v>
      </c>
      <c r="F70" s="106">
        <v>36369</v>
      </c>
      <c r="G70" s="105">
        <v>19.16</v>
      </c>
    </row>
    <row r="71" spans="1:7" ht="12.75">
      <c r="A71" s="105">
        <v>68</v>
      </c>
      <c r="B71" s="106">
        <v>31624</v>
      </c>
      <c r="C71" s="105">
        <v>0.09</v>
      </c>
      <c r="D71" s="105">
        <f t="shared" si="1"/>
        <v>3309</v>
      </c>
      <c r="E71" s="105">
        <v>68</v>
      </c>
      <c r="F71" s="106">
        <v>36370</v>
      </c>
      <c r="G71" s="105">
        <v>19.28</v>
      </c>
    </row>
    <row r="72" spans="1:7" ht="12.75">
      <c r="A72" s="105">
        <v>69</v>
      </c>
      <c r="B72" s="106">
        <v>31625</v>
      </c>
      <c r="C72" s="105">
        <v>0.09</v>
      </c>
      <c r="D72" s="105">
        <f t="shared" si="1"/>
        <v>3308</v>
      </c>
      <c r="E72" s="105">
        <v>69</v>
      </c>
      <c r="F72" s="106">
        <v>36371</v>
      </c>
      <c r="G72" s="105">
        <v>19.49</v>
      </c>
    </row>
    <row r="73" spans="1:7" ht="12.75">
      <c r="A73" s="105">
        <v>70</v>
      </c>
      <c r="B73" s="106">
        <v>31626</v>
      </c>
      <c r="C73" s="105">
        <v>0.08</v>
      </c>
      <c r="D73" s="105">
        <f t="shared" si="1"/>
        <v>3307</v>
      </c>
      <c r="E73" s="105">
        <v>70</v>
      </c>
      <c r="F73" s="106">
        <v>36372</v>
      </c>
      <c r="G73" s="105">
        <v>19.15</v>
      </c>
    </row>
    <row r="74" spans="1:7" ht="12.75">
      <c r="A74" s="105">
        <v>71</v>
      </c>
      <c r="B74" s="106">
        <v>31629</v>
      </c>
      <c r="C74" s="105">
        <v>0.08</v>
      </c>
      <c r="D74" s="105">
        <f t="shared" si="1"/>
        <v>3306</v>
      </c>
      <c r="E74" s="105">
        <v>71</v>
      </c>
      <c r="F74" s="106">
        <v>36375</v>
      </c>
      <c r="G74" s="105">
        <v>19.26</v>
      </c>
    </row>
    <row r="75" spans="1:7" ht="12.75">
      <c r="A75" s="105">
        <v>72</v>
      </c>
      <c r="B75" s="106">
        <v>31630</v>
      </c>
      <c r="C75" s="105">
        <v>0.08</v>
      </c>
      <c r="D75" s="105">
        <f t="shared" si="1"/>
        <v>3305</v>
      </c>
      <c r="E75" s="105">
        <v>72</v>
      </c>
      <c r="F75" s="106">
        <v>36376</v>
      </c>
      <c r="G75" s="105">
        <v>18.86</v>
      </c>
    </row>
    <row r="76" spans="1:7" ht="12.75">
      <c r="A76" s="105">
        <v>73</v>
      </c>
      <c r="B76" s="106">
        <v>31631</v>
      </c>
      <c r="C76" s="105">
        <v>0.08</v>
      </c>
      <c r="D76" s="105">
        <f t="shared" si="1"/>
        <v>3304</v>
      </c>
      <c r="E76" s="105">
        <v>73</v>
      </c>
      <c r="F76" s="106">
        <v>36377</v>
      </c>
      <c r="G76" s="105">
        <v>17.65</v>
      </c>
    </row>
    <row r="77" spans="1:7" ht="12.75">
      <c r="A77" s="105">
        <v>74</v>
      </c>
      <c r="B77" s="106">
        <v>31632</v>
      </c>
      <c r="C77" s="105">
        <v>0.09</v>
      </c>
      <c r="D77" s="105">
        <f t="shared" si="1"/>
        <v>3303</v>
      </c>
      <c r="E77" s="105">
        <v>74</v>
      </c>
      <c r="F77" s="106">
        <v>36378</v>
      </c>
      <c r="G77" s="105">
        <v>17.53</v>
      </c>
    </row>
    <row r="78" spans="1:7" ht="12.75">
      <c r="A78" s="105">
        <v>75</v>
      </c>
      <c r="B78" s="106">
        <v>31633</v>
      </c>
      <c r="C78" s="105">
        <v>0.08</v>
      </c>
      <c r="D78" s="105">
        <f t="shared" si="1"/>
        <v>3302</v>
      </c>
      <c r="E78" s="105">
        <v>75</v>
      </c>
      <c r="F78" s="106">
        <v>36379</v>
      </c>
      <c r="G78" s="105">
        <v>17.58</v>
      </c>
    </row>
    <row r="79" spans="1:7" ht="12.75">
      <c r="A79" s="105">
        <v>76</v>
      </c>
      <c r="B79" s="106">
        <v>31636</v>
      </c>
      <c r="C79" s="105">
        <v>0.08</v>
      </c>
      <c r="D79" s="105">
        <f t="shared" si="1"/>
        <v>3301</v>
      </c>
      <c r="E79" s="105">
        <v>76</v>
      </c>
      <c r="F79" s="106">
        <v>36382</v>
      </c>
      <c r="G79" s="105">
        <v>17.71</v>
      </c>
    </row>
    <row r="80" spans="1:7" ht="12.75">
      <c r="A80" s="105">
        <v>77</v>
      </c>
      <c r="B80" s="106">
        <v>31637</v>
      </c>
      <c r="C80" s="105">
        <v>0.08</v>
      </c>
      <c r="D80" s="105">
        <f t="shared" si="1"/>
        <v>3300</v>
      </c>
      <c r="E80" s="105">
        <v>77</v>
      </c>
      <c r="F80" s="106">
        <v>36383</v>
      </c>
      <c r="G80" s="105">
        <v>17.83</v>
      </c>
    </row>
    <row r="81" spans="1:7" ht="12.75">
      <c r="A81" s="105">
        <v>78</v>
      </c>
      <c r="B81" s="106">
        <v>31638</v>
      </c>
      <c r="C81" s="105">
        <v>0.08</v>
      </c>
      <c r="D81" s="105">
        <f t="shared" si="1"/>
        <v>3299</v>
      </c>
      <c r="E81" s="105">
        <v>78</v>
      </c>
      <c r="F81" s="106">
        <v>36384</v>
      </c>
      <c r="G81" s="105">
        <v>17.59</v>
      </c>
    </row>
    <row r="82" spans="1:7" ht="12.75">
      <c r="A82" s="105">
        <v>79</v>
      </c>
      <c r="B82" s="106">
        <v>31639</v>
      </c>
      <c r="C82" s="105">
        <v>0.08</v>
      </c>
      <c r="D82" s="105">
        <f t="shared" si="1"/>
        <v>3298</v>
      </c>
      <c r="E82" s="105">
        <v>79</v>
      </c>
      <c r="F82" s="106">
        <v>36385</v>
      </c>
      <c r="G82" s="105">
        <v>17.8</v>
      </c>
    </row>
    <row r="83" spans="1:7" ht="12.75">
      <c r="A83" s="105">
        <v>80</v>
      </c>
      <c r="B83" s="106">
        <v>31640</v>
      </c>
      <c r="C83" s="105">
        <v>0.09</v>
      </c>
      <c r="D83" s="105">
        <f t="shared" si="1"/>
        <v>3297</v>
      </c>
      <c r="E83" s="105">
        <v>80</v>
      </c>
      <c r="F83" s="106">
        <v>36386</v>
      </c>
      <c r="G83" s="105">
        <v>17.79</v>
      </c>
    </row>
    <row r="84" spans="1:7" ht="12.75">
      <c r="A84" s="105">
        <v>81</v>
      </c>
      <c r="B84" s="106">
        <v>31643</v>
      </c>
      <c r="C84" s="105">
        <v>0.09</v>
      </c>
      <c r="D84" s="105">
        <f t="shared" si="1"/>
        <v>3296</v>
      </c>
      <c r="E84" s="105">
        <v>81</v>
      </c>
      <c r="F84" s="106">
        <v>36389</v>
      </c>
      <c r="G84" s="105">
        <v>18.27</v>
      </c>
    </row>
    <row r="85" spans="1:7" ht="12.75">
      <c r="A85" s="105">
        <v>82</v>
      </c>
      <c r="B85" s="106">
        <v>31644</v>
      </c>
      <c r="C85" s="105">
        <v>0.08</v>
      </c>
      <c r="D85" s="105">
        <f t="shared" si="1"/>
        <v>3295</v>
      </c>
      <c r="E85" s="105">
        <v>82</v>
      </c>
      <c r="F85" s="106">
        <v>36390</v>
      </c>
      <c r="G85" s="105">
        <v>18.55</v>
      </c>
    </row>
    <row r="86" spans="1:7" ht="12.75">
      <c r="A86" s="105">
        <v>83</v>
      </c>
      <c r="B86" s="106">
        <v>31645</v>
      </c>
      <c r="C86" s="105">
        <v>0.08</v>
      </c>
      <c r="D86" s="105">
        <f t="shared" si="1"/>
        <v>3294</v>
      </c>
      <c r="E86" s="105">
        <v>83</v>
      </c>
      <c r="F86" s="106">
        <v>36391</v>
      </c>
      <c r="G86" s="105">
        <v>18.57</v>
      </c>
    </row>
    <row r="87" spans="1:7" ht="12.75">
      <c r="A87" s="105">
        <v>84</v>
      </c>
      <c r="B87" s="106">
        <v>31646</v>
      </c>
      <c r="C87" s="105">
        <v>0.08</v>
      </c>
      <c r="D87" s="105">
        <f t="shared" si="1"/>
        <v>3293</v>
      </c>
      <c r="E87" s="105">
        <v>84</v>
      </c>
      <c r="F87" s="106">
        <v>36392</v>
      </c>
      <c r="G87" s="105">
        <v>18.87</v>
      </c>
    </row>
    <row r="88" spans="1:7" ht="12.75">
      <c r="A88" s="105">
        <v>85</v>
      </c>
      <c r="B88" s="106">
        <v>31647</v>
      </c>
      <c r="C88" s="105">
        <v>0.08</v>
      </c>
      <c r="D88" s="105">
        <f t="shared" si="1"/>
        <v>3292</v>
      </c>
      <c r="E88" s="105">
        <v>85</v>
      </c>
      <c r="F88" s="106">
        <v>36393</v>
      </c>
      <c r="G88" s="105">
        <v>18.79</v>
      </c>
    </row>
    <row r="89" spans="1:7" ht="12.75">
      <c r="A89" s="105">
        <v>86</v>
      </c>
      <c r="B89" s="106">
        <v>31650</v>
      </c>
      <c r="C89" s="105">
        <v>0.09</v>
      </c>
      <c r="D89" s="105">
        <f t="shared" si="1"/>
        <v>3291</v>
      </c>
      <c r="E89" s="105">
        <v>86</v>
      </c>
      <c r="F89" s="106">
        <v>36396</v>
      </c>
      <c r="G89" s="105">
        <v>18.98</v>
      </c>
    </row>
    <row r="90" spans="1:7" ht="12.75">
      <c r="A90" s="105">
        <v>87</v>
      </c>
      <c r="B90" s="106">
        <v>31651</v>
      </c>
      <c r="C90" s="105">
        <v>0.09</v>
      </c>
      <c r="D90" s="105">
        <f t="shared" si="1"/>
        <v>3290</v>
      </c>
      <c r="E90" s="105">
        <v>87</v>
      </c>
      <c r="F90" s="106">
        <v>36397</v>
      </c>
      <c r="G90" s="105">
        <v>19.1</v>
      </c>
    </row>
    <row r="91" spans="1:7" ht="12.75">
      <c r="A91" s="105">
        <v>88</v>
      </c>
      <c r="B91" s="106">
        <v>31652</v>
      </c>
      <c r="C91" s="105">
        <v>0.09</v>
      </c>
      <c r="D91" s="105">
        <f t="shared" si="1"/>
        <v>3289</v>
      </c>
      <c r="E91" s="105">
        <v>88</v>
      </c>
      <c r="F91" s="106">
        <v>36398</v>
      </c>
      <c r="G91" s="105">
        <v>19.01</v>
      </c>
    </row>
    <row r="92" spans="1:7" ht="12.75">
      <c r="A92" s="105">
        <v>89</v>
      </c>
      <c r="B92" s="106">
        <v>31653</v>
      </c>
      <c r="C92" s="105">
        <v>0.09</v>
      </c>
      <c r="D92" s="105">
        <f t="shared" si="1"/>
        <v>3288</v>
      </c>
      <c r="E92" s="105">
        <v>89</v>
      </c>
      <c r="F92" s="106">
        <v>36399</v>
      </c>
      <c r="G92" s="105">
        <v>19.19</v>
      </c>
    </row>
    <row r="93" spans="1:7" ht="12.75">
      <c r="A93" s="105">
        <v>90</v>
      </c>
      <c r="B93" s="106">
        <v>31654</v>
      </c>
      <c r="C93" s="105">
        <v>0.09</v>
      </c>
      <c r="D93" s="105">
        <f t="shared" si="1"/>
        <v>3287</v>
      </c>
      <c r="E93" s="105">
        <v>90</v>
      </c>
      <c r="F93" s="106">
        <v>36400</v>
      </c>
      <c r="G93" s="105">
        <v>19.14</v>
      </c>
    </row>
    <row r="94" spans="1:7" ht="12.75">
      <c r="A94" s="105">
        <v>91</v>
      </c>
      <c r="B94" s="106">
        <v>31658</v>
      </c>
      <c r="C94" s="105">
        <v>0.09</v>
      </c>
      <c r="D94" s="105">
        <f t="shared" si="1"/>
        <v>3286</v>
      </c>
      <c r="E94" s="105">
        <v>91</v>
      </c>
      <c r="F94" s="106">
        <v>36404</v>
      </c>
      <c r="G94" s="105">
        <v>19.59</v>
      </c>
    </row>
    <row r="95" spans="1:7" ht="12.75">
      <c r="A95" s="105">
        <v>92</v>
      </c>
      <c r="B95" s="106">
        <v>31659</v>
      </c>
      <c r="C95" s="105">
        <v>0.09</v>
      </c>
      <c r="D95" s="105">
        <f t="shared" si="1"/>
        <v>3285</v>
      </c>
      <c r="E95" s="105">
        <v>92</v>
      </c>
      <c r="F95" s="106">
        <v>36405</v>
      </c>
      <c r="G95" s="105">
        <v>20.24</v>
      </c>
    </row>
    <row r="96" spans="1:7" ht="12.75">
      <c r="A96" s="105">
        <v>93</v>
      </c>
      <c r="B96" s="106">
        <v>31660</v>
      </c>
      <c r="C96" s="105">
        <v>0.08</v>
      </c>
      <c r="D96" s="105">
        <f t="shared" si="1"/>
        <v>3284</v>
      </c>
      <c r="E96" s="105">
        <v>93</v>
      </c>
      <c r="F96" s="106">
        <v>36406</v>
      </c>
      <c r="G96" s="105">
        <v>20.59</v>
      </c>
    </row>
    <row r="97" spans="1:7" ht="12.75">
      <c r="A97" s="105">
        <v>94</v>
      </c>
      <c r="B97" s="106">
        <v>31661</v>
      </c>
      <c r="C97" s="105">
        <v>0.09</v>
      </c>
      <c r="D97" s="105">
        <f t="shared" si="1"/>
        <v>3283</v>
      </c>
      <c r="E97" s="105">
        <v>94</v>
      </c>
      <c r="F97" s="106">
        <v>36407</v>
      </c>
      <c r="G97" s="105">
        <v>20.42</v>
      </c>
    </row>
    <row r="98" spans="1:7" ht="12.75">
      <c r="A98" s="105">
        <v>95</v>
      </c>
      <c r="B98" s="106">
        <v>31664</v>
      </c>
      <c r="C98" s="105">
        <v>0.09</v>
      </c>
      <c r="D98" s="105">
        <f t="shared" si="1"/>
        <v>3282</v>
      </c>
      <c r="E98" s="105">
        <v>95</v>
      </c>
      <c r="F98" s="106">
        <v>36410</v>
      </c>
      <c r="G98" s="105">
        <v>20.86</v>
      </c>
    </row>
    <row r="99" spans="1:7" ht="12.75">
      <c r="A99" s="105">
        <v>96</v>
      </c>
      <c r="B99" s="106">
        <v>31665</v>
      </c>
      <c r="C99" s="105">
        <v>0.09</v>
      </c>
      <c r="D99" s="105">
        <f t="shared" si="1"/>
        <v>3281</v>
      </c>
      <c r="E99" s="105">
        <v>96</v>
      </c>
      <c r="F99" s="106">
        <v>36411</v>
      </c>
      <c r="G99" s="105">
        <v>20.78</v>
      </c>
    </row>
    <row r="100" spans="1:7" ht="12.75">
      <c r="A100" s="105">
        <v>97</v>
      </c>
      <c r="B100" s="106">
        <v>31666</v>
      </c>
      <c r="C100" s="105">
        <v>0.09</v>
      </c>
      <c r="D100" s="105">
        <f t="shared" si="1"/>
        <v>3280</v>
      </c>
      <c r="E100" s="105">
        <v>97</v>
      </c>
      <c r="F100" s="106">
        <v>36412</v>
      </c>
      <c r="G100" s="105">
        <v>20.46</v>
      </c>
    </row>
    <row r="101" spans="1:7" ht="12.75">
      <c r="A101" s="105">
        <v>98</v>
      </c>
      <c r="B101" s="106">
        <v>31667</v>
      </c>
      <c r="C101" s="105">
        <v>0.09</v>
      </c>
      <c r="D101" s="105">
        <f t="shared" si="1"/>
        <v>3279</v>
      </c>
      <c r="E101" s="105">
        <v>98</v>
      </c>
      <c r="F101" s="106">
        <v>36413</v>
      </c>
      <c r="G101" s="105">
        <v>20.71</v>
      </c>
    </row>
    <row r="102" spans="1:7" ht="12.75">
      <c r="A102" s="105">
        <v>99</v>
      </c>
      <c r="B102" s="106">
        <v>31668</v>
      </c>
      <c r="C102" s="105">
        <v>0.09</v>
      </c>
      <c r="D102" s="105">
        <f t="shared" si="1"/>
        <v>3278</v>
      </c>
      <c r="E102" s="105">
        <v>99</v>
      </c>
      <c r="F102" s="106">
        <v>36414</v>
      </c>
      <c r="G102" s="105">
        <v>20.66</v>
      </c>
    </row>
    <row r="103" spans="1:7" ht="12.75">
      <c r="A103" s="105">
        <v>100</v>
      </c>
      <c r="B103" s="106">
        <v>31671</v>
      </c>
      <c r="C103" s="105">
        <v>0.09</v>
      </c>
      <c r="D103" s="105">
        <f t="shared" si="1"/>
        <v>3277</v>
      </c>
      <c r="E103" s="105">
        <v>100</v>
      </c>
      <c r="F103" s="106">
        <v>36417</v>
      </c>
      <c r="G103" s="105">
        <v>20.39</v>
      </c>
    </row>
    <row r="104" spans="1:7" ht="12.75">
      <c r="A104" s="105">
        <v>101</v>
      </c>
      <c r="B104" s="106">
        <v>31672</v>
      </c>
      <c r="C104" s="105">
        <v>0.09</v>
      </c>
      <c r="D104" s="105">
        <f t="shared" si="1"/>
        <v>3276</v>
      </c>
      <c r="E104" s="105">
        <v>101</v>
      </c>
      <c r="F104" s="106">
        <v>36418</v>
      </c>
      <c r="G104" s="105">
        <v>21.29</v>
      </c>
    </row>
    <row r="105" spans="1:4" ht="12.75">
      <c r="A105" s="105">
        <v>102</v>
      </c>
      <c r="B105" s="106">
        <v>31673</v>
      </c>
      <c r="C105" s="105">
        <v>0.09</v>
      </c>
      <c r="D105" s="105">
        <f t="shared" si="1"/>
        <v>3275</v>
      </c>
    </row>
    <row r="106" spans="1:4" ht="12.75">
      <c r="A106" s="105">
        <v>103</v>
      </c>
      <c r="B106" s="106">
        <v>31674</v>
      </c>
      <c r="C106" s="105">
        <v>0.09</v>
      </c>
      <c r="D106" s="105">
        <f t="shared" si="1"/>
        <v>3274</v>
      </c>
    </row>
    <row r="107" spans="1:4" ht="12.75">
      <c r="A107" s="105">
        <v>104</v>
      </c>
      <c r="B107" s="106">
        <v>31675</v>
      </c>
      <c r="C107" s="105">
        <v>0.09</v>
      </c>
      <c r="D107" s="105">
        <f t="shared" si="1"/>
        <v>3273</v>
      </c>
    </row>
    <row r="108" spans="1:4" ht="12.75">
      <c r="A108" s="105">
        <v>105</v>
      </c>
      <c r="B108" s="106">
        <v>31678</v>
      </c>
      <c r="C108" s="105">
        <v>0.08</v>
      </c>
      <c r="D108" s="105">
        <f t="shared" si="1"/>
        <v>3272</v>
      </c>
    </row>
    <row r="109" spans="1:4" ht="12.75">
      <c r="A109" s="105">
        <v>106</v>
      </c>
      <c r="B109" s="106">
        <v>31679</v>
      </c>
      <c r="C109" s="105">
        <v>0.09</v>
      </c>
      <c r="D109" s="105">
        <f t="shared" si="1"/>
        <v>3271</v>
      </c>
    </row>
    <row r="110" spans="1:4" ht="12.75">
      <c r="A110" s="105">
        <v>107</v>
      </c>
      <c r="B110" s="106">
        <v>31680</v>
      </c>
      <c r="C110" s="105">
        <v>0.08</v>
      </c>
      <c r="D110" s="105">
        <f t="shared" si="1"/>
        <v>3270</v>
      </c>
    </row>
    <row r="111" spans="1:4" ht="12.75">
      <c r="A111" s="105">
        <v>108</v>
      </c>
      <c r="B111" s="106">
        <v>31681</v>
      </c>
      <c r="C111" s="105">
        <v>0.08</v>
      </c>
      <c r="D111" s="105">
        <f t="shared" si="1"/>
        <v>3269</v>
      </c>
    </row>
    <row r="112" spans="1:4" ht="12.75">
      <c r="A112" s="105">
        <v>109</v>
      </c>
      <c r="B112" s="106">
        <v>31682</v>
      </c>
      <c r="C112" s="105">
        <v>0.08</v>
      </c>
      <c r="D112" s="105">
        <f t="shared" si="1"/>
        <v>3268</v>
      </c>
    </row>
    <row r="113" spans="1:4" ht="12.75">
      <c r="A113" s="105">
        <v>110</v>
      </c>
      <c r="B113" s="106">
        <v>31685</v>
      </c>
      <c r="C113" s="105">
        <v>0.08</v>
      </c>
      <c r="D113" s="105">
        <f t="shared" si="1"/>
        <v>3267</v>
      </c>
    </row>
    <row r="114" spans="1:4" ht="12.75">
      <c r="A114" s="105">
        <v>111</v>
      </c>
      <c r="B114" s="106">
        <v>31686</v>
      </c>
      <c r="C114" s="105">
        <v>0.08</v>
      </c>
      <c r="D114" s="105">
        <f t="shared" si="1"/>
        <v>3266</v>
      </c>
    </row>
    <row r="115" spans="1:4" ht="12.75">
      <c r="A115" s="105">
        <v>112</v>
      </c>
      <c r="B115" s="106">
        <v>31687</v>
      </c>
      <c r="C115" s="105">
        <v>0.08</v>
      </c>
      <c r="D115" s="105">
        <f t="shared" si="1"/>
        <v>3265</v>
      </c>
    </row>
    <row r="116" spans="1:4" ht="12.75">
      <c r="A116" s="105">
        <v>113</v>
      </c>
      <c r="B116" s="106">
        <v>31688</v>
      </c>
      <c r="C116" s="105">
        <v>0.08</v>
      </c>
      <c r="D116" s="105">
        <f t="shared" si="1"/>
        <v>3264</v>
      </c>
    </row>
    <row r="117" spans="1:4" ht="12.75">
      <c r="A117" s="105">
        <v>114</v>
      </c>
      <c r="B117" s="106">
        <v>31689</v>
      </c>
      <c r="C117" s="105">
        <v>0.08</v>
      </c>
      <c r="D117" s="105">
        <f t="shared" si="1"/>
        <v>3263</v>
      </c>
    </row>
    <row r="118" spans="1:4" ht="12.75">
      <c r="A118" s="105">
        <v>115</v>
      </c>
      <c r="B118" s="106">
        <v>31692</v>
      </c>
      <c r="C118" s="105">
        <v>0.08</v>
      </c>
      <c r="D118" s="105">
        <f t="shared" si="1"/>
        <v>3262</v>
      </c>
    </row>
    <row r="119" spans="1:4" ht="12.75">
      <c r="A119" s="105">
        <v>116</v>
      </c>
      <c r="B119" s="106">
        <v>31693</v>
      </c>
      <c r="C119" s="105">
        <v>0.08</v>
      </c>
      <c r="D119" s="105">
        <f t="shared" si="1"/>
        <v>3261</v>
      </c>
    </row>
    <row r="120" spans="1:4" ht="12.75">
      <c r="A120" s="105">
        <v>117</v>
      </c>
      <c r="B120" s="106">
        <v>31694</v>
      </c>
      <c r="C120" s="105">
        <v>0.07</v>
      </c>
      <c r="D120" s="105">
        <f t="shared" si="1"/>
        <v>3260</v>
      </c>
    </row>
    <row r="121" spans="1:4" ht="12.75">
      <c r="A121" s="105">
        <v>118</v>
      </c>
      <c r="B121" s="106">
        <v>31695</v>
      </c>
      <c r="C121" s="105">
        <v>0.07</v>
      </c>
      <c r="D121" s="105">
        <f t="shared" si="1"/>
        <v>3259</v>
      </c>
    </row>
    <row r="122" spans="1:4" ht="12.75">
      <c r="A122" s="105">
        <v>119</v>
      </c>
      <c r="B122" s="106">
        <v>31696</v>
      </c>
      <c r="C122" s="105">
        <v>0.08</v>
      </c>
      <c r="D122" s="105">
        <f t="shared" si="1"/>
        <v>3258</v>
      </c>
    </row>
    <row r="123" spans="1:4" ht="12.75">
      <c r="A123" s="105">
        <v>120</v>
      </c>
      <c r="B123" s="106">
        <v>31699</v>
      </c>
      <c r="C123" s="105">
        <v>0.08</v>
      </c>
      <c r="D123" s="105">
        <f t="shared" si="1"/>
        <v>3257</v>
      </c>
    </row>
    <row r="124" spans="1:4" ht="12.75">
      <c r="A124" s="105">
        <v>121</v>
      </c>
      <c r="B124" s="106">
        <v>31700</v>
      </c>
      <c r="C124" s="105">
        <v>0.08</v>
      </c>
      <c r="D124" s="105">
        <f t="shared" si="1"/>
        <v>3256</v>
      </c>
    </row>
    <row r="125" spans="1:4" ht="12.75">
      <c r="A125" s="105">
        <v>122</v>
      </c>
      <c r="B125" s="106">
        <v>31701</v>
      </c>
      <c r="C125" s="105">
        <v>0.08</v>
      </c>
      <c r="D125" s="105">
        <f t="shared" si="1"/>
        <v>3255</v>
      </c>
    </row>
    <row r="126" spans="1:4" ht="12.75">
      <c r="A126" s="105">
        <v>123</v>
      </c>
      <c r="B126" s="106">
        <v>31702</v>
      </c>
      <c r="C126" s="105">
        <v>0.09</v>
      </c>
      <c r="D126" s="105">
        <f t="shared" si="1"/>
        <v>3254</v>
      </c>
    </row>
    <row r="127" spans="1:4" ht="12.75">
      <c r="A127" s="105">
        <v>124</v>
      </c>
      <c r="B127" s="106">
        <v>31703</v>
      </c>
      <c r="C127" s="105">
        <v>0.1</v>
      </c>
      <c r="D127" s="105">
        <f t="shared" si="1"/>
        <v>3253</v>
      </c>
    </row>
    <row r="128" spans="1:4" ht="12.75">
      <c r="A128" s="105">
        <v>125</v>
      </c>
      <c r="B128" s="106">
        <v>31706</v>
      </c>
      <c r="C128" s="105">
        <v>0.1</v>
      </c>
      <c r="D128" s="105">
        <f t="shared" si="1"/>
        <v>3252</v>
      </c>
    </row>
    <row r="129" spans="1:4" ht="12.75">
      <c r="A129" s="105">
        <v>126</v>
      </c>
      <c r="B129" s="106">
        <v>31707</v>
      </c>
      <c r="C129" s="105">
        <v>0.11</v>
      </c>
      <c r="D129" s="105">
        <f t="shared" si="1"/>
        <v>3251</v>
      </c>
    </row>
    <row r="130" spans="1:4" ht="12.75">
      <c r="A130" s="105">
        <v>127</v>
      </c>
      <c r="B130" s="106">
        <v>31708</v>
      </c>
      <c r="C130" s="105">
        <v>0.11</v>
      </c>
      <c r="D130" s="105">
        <f t="shared" si="1"/>
        <v>3250</v>
      </c>
    </row>
    <row r="131" spans="1:4" ht="12.75">
      <c r="A131" s="105">
        <v>128</v>
      </c>
      <c r="B131" s="106">
        <v>31709</v>
      </c>
      <c r="C131" s="105">
        <v>0.11</v>
      </c>
      <c r="D131" s="105">
        <f t="shared" si="1"/>
        <v>3249</v>
      </c>
    </row>
    <row r="132" spans="1:4" ht="12.75">
      <c r="A132" s="105">
        <v>129</v>
      </c>
      <c r="B132" s="106">
        <v>31710</v>
      </c>
      <c r="C132" s="105">
        <v>0.1</v>
      </c>
      <c r="D132" s="105">
        <f aca="true" t="shared" si="2" ref="D132:D195">3377-A132</f>
        <v>3248</v>
      </c>
    </row>
    <row r="133" spans="1:4" ht="12.75">
      <c r="A133" s="105">
        <v>130</v>
      </c>
      <c r="B133" s="106">
        <v>31713</v>
      </c>
      <c r="C133" s="105">
        <v>0.1</v>
      </c>
      <c r="D133" s="105">
        <f t="shared" si="2"/>
        <v>3247</v>
      </c>
    </row>
    <row r="134" spans="1:4" ht="12.75">
      <c r="A134" s="105">
        <v>131</v>
      </c>
      <c r="B134" s="106">
        <v>31714</v>
      </c>
      <c r="C134" s="105">
        <v>0.1</v>
      </c>
      <c r="D134" s="105">
        <f t="shared" si="2"/>
        <v>3246</v>
      </c>
    </row>
    <row r="135" spans="1:4" ht="12.75">
      <c r="A135" s="105">
        <v>132</v>
      </c>
      <c r="B135" s="106">
        <v>31715</v>
      </c>
      <c r="C135" s="105">
        <v>0.1</v>
      </c>
      <c r="D135" s="105">
        <f t="shared" si="2"/>
        <v>3245</v>
      </c>
    </row>
    <row r="136" spans="1:4" ht="12.75">
      <c r="A136" s="105">
        <v>133</v>
      </c>
      <c r="B136" s="106">
        <v>31716</v>
      </c>
      <c r="C136" s="105">
        <v>0.1</v>
      </c>
      <c r="D136" s="105">
        <f t="shared" si="2"/>
        <v>3244</v>
      </c>
    </row>
    <row r="137" spans="1:4" ht="12.75">
      <c r="A137" s="105">
        <v>134</v>
      </c>
      <c r="B137" s="106">
        <v>31717</v>
      </c>
      <c r="C137" s="105">
        <v>0.11</v>
      </c>
      <c r="D137" s="105">
        <f t="shared" si="2"/>
        <v>3243</v>
      </c>
    </row>
    <row r="138" spans="1:4" ht="12.75">
      <c r="A138" s="105">
        <v>135</v>
      </c>
      <c r="B138" s="106">
        <v>31720</v>
      </c>
      <c r="C138" s="105">
        <v>0.11</v>
      </c>
      <c r="D138" s="105">
        <f t="shared" si="2"/>
        <v>3242</v>
      </c>
    </row>
    <row r="139" spans="1:4" ht="12.75">
      <c r="A139" s="105">
        <v>136</v>
      </c>
      <c r="B139" s="106">
        <v>31721</v>
      </c>
      <c r="C139" s="105">
        <v>0.11</v>
      </c>
      <c r="D139" s="105">
        <f t="shared" si="2"/>
        <v>3241</v>
      </c>
    </row>
    <row r="140" spans="1:4" ht="12.75">
      <c r="A140" s="105">
        <v>137</v>
      </c>
      <c r="B140" s="106">
        <v>31722</v>
      </c>
      <c r="C140" s="105">
        <v>0.1</v>
      </c>
      <c r="D140" s="105">
        <f t="shared" si="2"/>
        <v>3240</v>
      </c>
    </row>
    <row r="141" spans="1:4" ht="12.75">
      <c r="A141" s="105">
        <v>138</v>
      </c>
      <c r="B141" s="106">
        <v>31723</v>
      </c>
      <c r="C141" s="105">
        <v>0.12</v>
      </c>
      <c r="D141" s="105">
        <f t="shared" si="2"/>
        <v>3239</v>
      </c>
    </row>
    <row r="142" spans="1:4" ht="12.75">
      <c r="A142" s="105">
        <v>139</v>
      </c>
      <c r="B142" s="106">
        <v>31724</v>
      </c>
      <c r="C142" s="105">
        <v>0.12</v>
      </c>
      <c r="D142" s="105">
        <f t="shared" si="2"/>
        <v>3238</v>
      </c>
    </row>
    <row r="143" spans="1:4" ht="12.75">
      <c r="A143" s="105">
        <v>140</v>
      </c>
      <c r="B143" s="106">
        <v>31727</v>
      </c>
      <c r="C143" s="105">
        <v>0.12</v>
      </c>
      <c r="D143" s="105">
        <f t="shared" si="2"/>
        <v>3237</v>
      </c>
    </row>
    <row r="144" spans="1:4" ht="12.75">
      <c r="A144" s="105">
        <v>141</v>
      </c>
      <c r="B144" s="106">
        <v>31728</v>
      </c>
      <c r="C144" s="105">
        <v>0.12</v>
      </c>
      <c r="D144" s="105">
        <f t="shared" si="2"/>
        <v>3236</v>
      </c>
    </row>
    <row r="145" spans="1:4" ht="12.75">
      <c r="A145" s="105">
        <v>142</v>
      </c>
      <c r="B145" s="106">
        <v>31729</v>
      </c>
      <c r="C145" s="105">
        <v>0.12</v>
      </c>
      <c r="D145" s="105">
        <f t="shared" si="2"/>
        <v>3235</v>
      </c>
    </row>
    <row r="146" spans="1:4" ht="12.75">
      <c r="A146" s="105">
        <v>143</v>
      </c>
      <c r="B146" s="106">
        <v>31730</v>
      </c>
      <c r="C146" s="105">
        <v>0.13</v>
      </c>
      <c r="D146" s="105">
        <f t="shared" si="2"/>
        <v>3234</v>
      </c>
    </row>
    <row r="147" spans="1:4" ht="12.75">
      <c r="A147" s="105">
        <v>144</v>
      </c>
      <c r="B147" s="106">
        <v>31731</v>
      </c>
      <c r="C147" s="105">
        <v>0.13</v>
      </c>
      <c r="D147" s="105">
        <f t="shared" si="2"/>
        <v>3233</v>
      </c>
    </row>
    <row r="148" spans="1:4" ht="12.75">
      <c r="A148" s="105">
        <v>145</v>
      </c>
      <c r="B148" s="106">
        <v>31734</v>
      </c>
      <c r="C148" s="105">
        <v>0.13</v>
      </c>
      <c r="D148" s="105">
        <f t="shared" si="2"/>
        <v>3232</v>
      </c>
    </row>
    <row r="149" spans="1:4" ht="12.75">
      <c r="A149" s="105">
        <v>146</v>
      </c>
      <c r="B149" s="106">
        <v>31735</v>
      </c>
      <c r="C149" s="105">
        <v>0.13</v>
      </c>
      <c r="D149" s="105">
        <f t="shared" si="2"/>
        <v>3231</v>
      </c>
    </row>
    <row r="150" spans="1:4" ht="12.75">
      <c r="A150" s="105">
        <v>147</v>
      </c>
      <c r="B150" s="106">
        <v>31736</v>
      </c>
      <c r="C150" s="105">
        <v>0.13</v>
      </c>
      <c r="D150" s="105">
        <f t="shared" si="2"/>
        <v>3230</v>
      </c>
    </row>
    <row r="151" spans="1:4" ht="12.75">
      <c r="A151" s="105">
        <v>148</v>
      </c>
      <c r="B151" s="106">
        <v>31738</v>
      </c>
      <c r="C151" s="105">
        <v>0.13</v>
      </c>
      <c r="D151" s="105">
        <f t="shared" si="2"/>
        <v>3229</v>
      </c>
    </row>
    <row r="152" spans="1:4" ht="12.75">
      <c r="A152" s="105">
        <v>149</v>
      </c>
      <c r="B152" s="106">
        <v>31741</v>
      </c>
      <c r="C152" s="105">
        <v>0.13</v>
      </c>
      <c r="D152" s="105">
        <f t="shared" si="2"/>
        <v>3228</v>
      </c>
    </row>
    <row r="153" spans="1:4" ht="12.75">
      <c r="A153" s="105">
        <v>150</v>
      </c>
      <c r="B153" s="106">
        <v>31742</v>
      </c>
      <c r="C153" s="105">
        <v>0.14</v>
      </c>
      <c r="D153" s="105">
        <f t="shared" si="2"/>
        <v>3227</v>
      </c>
    </row>
    <row r="154" spans="1:4" ht="12.75">
      <c r="A154" s="105">
        <v>151</v>
      </c>
      <c r="B154" s="106">
        <v>31743</v>
      </c>
      <c r="C154" s="105">
        <v>0.14</v>
      </c>
      <c r="D154" s="105">
        <f t="shared" si="2"/>
        <v>3226</v>
      </c>
    </row>
    <row r="155" spans="1:4" ht="12.75">
      <c r="A155" s="105">
        <v>152</v>
      </c>
      <c r="B155" s="106">
        <v>31744</v>
      </c>
      <c r="C155" s="105">
        <v>0.13</v>
      </c>
      <c r="D155" s="105">
        <f t="shared" si="2"/>
        <v>3225</v>
      </c>
    </row>
    <row r="156" spans="1:4" ht="12.75">
      <c r="A156" s="105">
        <v>153</v>
      </c>
      <c r="B156" s="106">
        <v>31745</v>
      </c>
      <c r="C156" s="105">
        <v>0.14</v>
      </c>
      <c r="D156" s="105">
        <f t="shared" si="2"/>
        <v>3224</v>
      </c>
    </row>
    <row r="157" spans="1:4" ht="12.75">
      <c r="A157" s="105">
        <v>154</v>
      </c>
      <c r="B157" s="106">
        <v>31748</v>
      </c>
      <c r="C157" s="105">
        <v>0.14</v>
      </c>
      <c r="D157" s="105">
        <f t="shared" si="2"/>
        <v>3223</v>
      </c>
    </row>
    <row r="158" spans="1:4" ht="12.75">
      <c r="A158" s="105">
        <v>155</v>
      </c>
      <c r="B158" s="106">
        <v>31749</v>
      </c>
      <c r="C158" s="105">
        <v>0.14</v>
      </c>
      <c r="D158" s="105">
        <f t="shared" si="2"/>
        <v>3222</v>
      </c>
    </row>
    <row r="159" spans="1:4" ht="12.75">
      <c r="A159" s="105">
        <v>156</v>
      </c>
      <c r="B159" s="106">
        <v>31750</v>
      </c>
      <c r="C159" s="105">
        <v>0.14</v>
      </c>
      <c r="D159" s="105">
        <f t="shared" si="2"/>
        <v>3221</v>
      </c>
    </row>
    <row r="160" spans="1:4" ht="12.75">
      <c r="A160" s="105">
        <v>157</v>
      </c>
      <c r="B160" s="106">
        <v>31751</v>
      </c>
      <c r="C160" s="105">
        <v>0.14</v>
      </c>
      <c r="D160" s="105">
        <f t="shared" si="2"/>
        <v>3220</v>
      </c>
    </row>
    <row r="161" spans="1:4" ht="12.75">
      <c r="A161" s="105">
        <v>158</v>
      </c>
      <c r="B161" s="106">
        <v>31752</v>
      </c>
      <c r="C161" s="105">
        <v>0.14</v>
      </c>
      <c r="D161" s="105">
        <f t="shared" si="2"/>
        <v>3219</v>
      </c>
    </row>
    <row r="162" spans="1:4" ht="12.75">
      <c r="A162" s="105">
        <v>159</v>
      </c>
      <c r="B162" s="106">
        <v>31755</v>
      </c>
      <c r="C162" s="105">
        <v>0.14</v>
      </c>
      <c r="D162" s="105">
        <f t="shared" si="2"/>
        <v>3218</v>
      </c>
    </row>
    <row r="163" spans="1:4" ht="12.75">
      <c r="A163" s="105">
        <v>160</v>
      </c>
      <c r="B163" s="106">
        <v>31756</v>
      </c>
      <c r="C163" s="105">
        <v>0.14</v>
      </c>
      <c r="D163" s="105">
        <f t="shared" si="2"/>
        <v>3217</v>
      </c>
    </row>
    <row r="164" spans="1:4" ht="12.75">
      <c r="A164" s="105">
        <v>161</v>
      </c>
      <c r="B164" s="106">
        <v>31757</v>
      </c>
      <c r="C164" s="105">
        <v>0.14</v>
      </c>
      <c r="D164" s="105">
        <f t="shared" si="2"/>
        <v>3216</v>
      </c>
    </row>
    <row r="165" spans="1:4" ht="12.75">
      <c r="A165" s="105">
        <v>162</v>
      </c>
      <c r="B165" s="106">
        <v>31758</v>
      </c>
      <c r="C165" s="105">
        <v>0.15</v>
      </c>
      <c r="D165" s="105">
        <f t="shared" si="2"/>
        <v>3215</v>
      </c>
    </row>
    <row r="166" spans="1:4" ht="12.75">
      <c r="A166" s="105">
        <v>163</v>
      </c>
      <c r="B166" s="106">
        <v>31759</v>
      </c>
      <c r="C166" s="105">
        <v>0.16</v>
      </c>
      <c r="D166" s="105">
        <f t="shared" si="2"/>
        <v>3214</v>
      </c>
    </row>
    <row r="167" spans="1:4" ht="12.75">
      <c r="A167" s="105">
        <v>164</v>
      </c>
      <c r="B167" s="106">
        <v>31762</v>
      </c>
      <c r="C167" s="105">
        <v>0.15</v>
      </c>
      <c r="D167" s="105">
        <f t="shared" si="2"/>
        <v>3213</v>
      </c>
    </row>
    <row r="168" spans="1:4" ht="12.75">
      <c r="A168" s="105">
        <v>165</v>
      </c>
      <c r="B168" s="106">
        <v>31763</v>
      </c>
      <c r="C168" s="105">
        <v>0.15</v>
      </c>
      <c r="D168" s="105">
        <f t="shared" si="2"/>
        <v>3212</v>
      </c>
    </row>
    <row r="169" spans="1:4" ht="12.75">
      <c r="A169" s="105">
        <v>166</v>
      </c>
      <c r="B169" s="106">
        <v>31764</v>
      </c>
      <c r="C169" s="105">
        <v>0.16</v>
      </c>
      <c r="D169" s="105">
        <f t="shared" si="2"/>
        <v>3211</v>
      </c>
    </row>
    <row r="170" spans="1:4" ht="12.75">
      <c r="A170" s="105">
        <v>167</v>
      </c>
      <c r="B170" s="106">
        <v>31765</v>
      </c>
      <c r="C170" s="105">
        <v>0.15</v>
      </c>
      <c r="D170" s="105">
        <f t="shared" si="2"/>
        <v>3210</v>
      </c>
    </row>
    <row r="171" spans="1:4" ht="12.75">
      <c r="A171" s="105">
        <v>168</v>
      </c>
      <c r="B171" s="106">
        <v>31766</v>
      </c>
      <c r="C171" s="105">
        <v>0.15</v>
      </c>
      <c r="D171" s="105">
        <f t="shared" si="2"/>
        <v>3209</v>
      </c>
    </row>
    <row r="172" spans="1:4" ht="12.75">
      <c r="A172" s="105">
        <v>169</v>
      </c>
      <c r="B172" s="106">
        <v>31769</v>
      </c>
      <c r="C172" s="105">
        <v>0.15</v>
      </c>
      <c r="D172" s="105">
        <f t="shared" si="2"/>
        <v>3208</v>
      </c>
    </row>
    <row r="173" spans="1:4" ht="12.75">
      <c r="A173" s="105">
        <v>170</v>
      </c>
      <c r="B173" s="106">
        <v>31771</v>
      </c>
      <c r="C173" s="105">
        <v>0.15</v>
      </c>
      <c r="D173" s="105">
        <f t="shared" si="2"/>
        <v>3207</v>
      </c>
    </row>
    <row r="174" spans="1:4" ht="12.75">
      <c r="A174" s="105">
        <v>171</v>
      </c>
      <c r="B174" s="106">
        <v>31772</v>
      </c>
      <c r="C174" s="105">
        <v>0.15</v>
      </c>
      <c r="D174" s="105">
        <f t="shared" si="2"/>
        <v>3206</v>
      </c>
    </row>
    <row r="175" spans="1:4" ht="12.75">
      <c r="A175" s="105">
        <v>172</v>
      </c>
      <c r="B175" s="106">
        <v>31773</v>
      </c>
      <c r="C175" s="105">
        <v>0.15</v>
      </c>
      <c r="D175" s="105">
        <f t="shared" si="2"/>
        <v>3205</v>
      </c>
    </row>
    <row r="176" spans="1:4" ht="12.75">
      <c r="A176" s="105">
        <v>173</v>
      </c>
      <c r="B176" s="106">
        <v>31776</v>
      </c>
      <c r="C176" s="105">
        <v>0.16</v>
      </c>
      <c r="D176" s="105">
        <f t="shared" si="2"/>
        <v>3204</v>
      </c>
    </row>
    <row r="177" spans="1:4" ht="12.75">
      <c r="A177" s="105">
        <v>174</v>
      </c>
      <c r="B177" s="106">
        <v>31778</v>
      </c>
      <c r="C177" s="105">
        <v>0.15</v>
      </c>
      <c r="D177" s="105">
        <f t="shared" si="2"/>
        <v>3203</v>
      </c>
    </row>
    <row r="178" spans="1:4" ht="12.75">
      <c r="A178" s="105">
        <v>175</v>
      </c>
      <c r="B178" s="106">
        <v>31779</v>
      </c>
      <c r="C178" s="105">
        <v>0.15</v>
      </c>
      <c r="D178" s="105">
        <f t="shared" si="2"/>
        <v>3202</v>
      </c>
    </row>
    <row r="179" spans="1:4" ht="12.75">
      <c r="A179" s="105">
        <v>176</v>
      </c>
      <c r="B179" s="106">
        <v>31780</v>
      </c>
      <c r="C179" s="105">
        <v>0.14</v>
      </c>
      <c r="D179" s="105">
        <f t="shared" si="2"/>
        <v>3201</v>
      </c>
    </row>
    <row r="180" spans="1:4" ht="12.75">
      <c r="A180" s="105">
        <v>177</v>
      </c>
      <c r="B180" s="106">
        <v>31783</v>
      </c>
      <c r="C180" s="105">
        <v>0.14</v>
      </c>
      <c r="D180" s="105">
        <f t="shared" si="2"/>
        <v>3200</v>
      </c>
    </row>
    <row r="181" spans="1:4" ht="12.75">
      <c r="A181" s="105">
        <v>178</v>
      </c>
      <c r="B181" s="106">
        <v>31784</v>
      </c>
      <c r="C181" s="105">
        <v>0.14</v>
      </c>
      <c r="D181" s="105">
        <f t="shared" si="2"/>
        <v>3199</v>
      </c>
    </row>
    <row r="182" spans="1:4" ht="12.75">
      <c r="A182" s="105">
        <v>179</v>
      </c>
      <c r="B182" s="106">
        <v>31785</v>
      </c>
      <c r="C182" s="105">
        <v>0.14</v>
      </c>
      <c r="D182" s="105">
        <f t="shared" si="2"/>
        <v>3198</v>
      </c>
    </row>
    <row r="183" spans="1:4" ht="12.75">
      <c r="A183" s="105">
        <v>180</v>
      </c>
      <c r="B183" s="106">
        <v>31786</v>
      </c>
      <c r="C183" s="105">
        <v>0.14</v>
      </c>
      <c r="D183" s="105">
        <f t="shared" si="2"/>
        <v>3197</v>
      </c>
    </row>
    <row r="184" spans="1:4" ht="12.75">
      <c r="A184" s="105">
        <v>181</v>
      </c>
      <c r="B184" s="106">
        <v>31787</v>
      </c>
      <c r="C184" s="105">
        <v>0.14</v>
      </c>
      <c r="D184" s="105">
        <f t="shared" si="2"/>
        <v>3196</v>
      </c>
    </row>
    <row r="185" spans="1:4" ht="12.75">
      <c r="A185" s="105">
        <v>182</v>
      </c>
      <c r="B185" s="106">
        <v>31790</v>
      </c>
      <c r="C185" s="105">
        <v>0.14</v>
      </c>
      <c r="D185" s="105">
        <f t="shared" si="2"/>
        <v>3195</v>
      </c>
    </row>
    <row r="186" spans="1:4" ht="12.75">
      <c r="A186" s="105">
        <v>183</v>
      </c>
      <c r="B186" s="106">
        <v>31791</v>
      </c>
      <c r="C186" s="105">
        <v>0.15</v>
      </c>
      <c r="D186" s="105">
        <f t="shared" si="2"/>
        <v>3194</v>
      </c>
    </row>
    <row r="187" spans="1:4" ht="12.75">
      <c r="A187" s="105">
        <v>184</v>
      </c>
      <c r="B187" s="106">
        <v>31792</v>
      </c>
      <c r="C187" s="105">
        <v>0.16</v>
      </c>
      <c r="D187" s="105">
        <f t="shared" si="2"/>
        <v>3193</v>
      </c>
    </row>
    <row r="188" spans="1:4" ht="12.75">
      <c r="A188" s="105">
        <v>185</v>
      </c>
      <c r="B188" s="106">
        <v>31793</v>
      </c>
      <c r="C188" s="105">
        <v>0.17</v>
      </c>
      <c r="D188" s="105">
        <f t="shared" si="2"/>
        <v>3192</v>
      </c>
    </row>
    <row r="189" spans="1:4" ht="12.75">
      <c r="A189" s="105">
        <v>186</v>
      </c>
      <c r="B189" s="106">
        <v>31794</v>
      </c>
      <c r="C189" s="105">
        <v>0.17</v>
      </c>
      <c r="D189" s="105">
        <f t="shared" si="2"/>
        <v>3191</v>
      </c>
    </row>
    <row r="190" spans="1:4" ht="12.75">
      <c r="A190" s="105">
        <v>187</v>
      </c>
      <c r="B190" s="106">
        <v>31797</v>
      </c>
      <c r="C190" s="105">
        <v>0.18</v>
      </c>
      <c r="D190" s="105">
        <f t="shared" si="2"/>
        <v>3190</v>
      </c>
    </row>
    <row r="191" spans="1:4" ht="12.75">
      <c r="A191" s="105">
        <v>188</v>
      </c>
      <c r="B191" s="106">
        <v>31798</v>
      </c>
      <c r="C191" s="105">
        <v>0.18</v>
      </c>
      <c r="D191" s="105">
        <f t="shared" si="2"/>
        <v>3189</v>
      </c>
    </row>
    <row r="192" spans="1:4" ht="12.75">
      <c r="A192" s="105">
        <v>189</v>
      </c>
      <c r="B192" s="106">
        <v>31799</v>
      </c>
      <c r="C192" s="105">
        <v>0.18</v>
      </c>
      <c r="D192" s="105">
        <f t="shared" si="2"/>
        <v>3188</v>
      </c>
    </row>
    <row r="193" spans="1:4" ht="12.75">
      <c r="A193" s="105">
        <v>190</v>
      </c>
      <c r="B193" s="106">
        <v>31800</v>
      </c>
      <c r="C193" s="105">
        <v>0.18</v>
      </c>
      <c r="D193" s="105">
        <f t="shared" si="2"/>
        <v>3187</v>
      </c>
    </row>
    <row r="194" spans="1:4" ht="12.75">
      <c r="A194" s="105">
        <v>191</v>
      </c>
      <c r="B194" s="106">
        <v>31801</v>
      </c>
      <c r="C194" s="105">
        <v>0.19</v>
      </c>
      <c r="D194" s="105">
        <f t="shared" si="2"/>
        <v>3186</v>
      </c>
    </row>
    <row r="195" spans="1:4" ht="12.75">
      <c r="A195" s="105">
        <v>192</v>
      </c>
      <c r="B195" s="106">
        <v>31804</v>
      </c>
      <c r="C195" s="105">
        <v>0.19</v>
      </c>
      <c r="D195" s="105">
        <f t="shared" si="2"/>
        <v>3185</v>
      </c>
    </row>
    <row r="196" spans="1:4" ht="12.75">
      <c r="A196" s="105">
        <v>193</v>
      </c>
      <c r="B196" s="106">
        <v>31805</v>
      </c>
      <c r="C196" s="105">
        <v>0.19</v>
      </c>
      <c r="D196" s="105">
        <f aca="true" t="shared" si="3" ref="D196:D259">3377-A196</f>
        <v>3184</v>
      </c>
    </row>
    <row r="197" spans="1:4" ht="12.75">
      <c r="A197" s="105">
        <v>194</v>
      </c>
      <c r="B197" s="106">
        <v>31806</v>
      </c>
      <c r="C197" s="105">
        <v>0.2</v>
      </c>
      <c r="D197" s="105">
        <f t="shared" si="3"/>
        <v>3183</v>
      </c>
    </row>
    <row r="198" spans="1:4" ht="12.75">
      <c r="A198" s="105">
        <v>195</v>
      </c>
      <c r="B198" s="106">
        <v>31807</v>
      </c>
      <c r="C198" s="105">
        <v>0.2</v>
      </c>
      <c r="D198" s="105">
        <f t="shared" si="3"/>
        <v>3182</v>
      </c>
    </row>
    <row r="199" spans="1:4" ht="12.75">
      <c r="A199" s="105">
        <v>196</v>
      </c>
      <c r="B199" s="106">
        <v>31808</v>
      </c>
      <c r="C199" s="105">
        <v>0.2</v>
      </c>
      <c r="D199" s="105">
        <f t="shared" si="3"/>
        <v>3181</v>
      </c>
    </row>
    <row r="200" spans="1:4" ht="12.75">
      <c r="A200" s="105">
        <v>197</v>
      </c>
      <c r="B200" s="106">
        <v>31811</v>
      </c>
      <c r="C200" s="105">
        <v>0.2</v>
      </c>
      <c r="D200" s="105">
        <f t="shared" si="3"/>
        <v>3180</v>
      </c>
    </row>
    <row r="201" spans="1:4" ht="12.75">
      <c r="A201" s="105">
        <v>198</v>
      </c>
      <c r="B201" s="106">
        <v>31812</v>
      </c>
      <c r="C201" s="105">
        <v>0.2</v>
      </c>
      <c r="D201" s="105">
        <f t="shared" si="3"/>
        <v>3179</v>
      </c>
    </row>
    <row r="202" spans="1:4" ht="12.75">
      <c r="A202" s="105">
        <v>199</v>
      </c>
      <c r="B202" s="106">
        <v>31813</v>
      </c>
      <c r="C202" s="105">
        <v>0.2</v>
      </c>
      <c r="D202" s="105">
        <f t="shared" si="3"/>
        <v>3178</v>
      </c>
    </row>
    <row r="203" spans="1:4" ht="12.75">
      <c r="A203" s="105">
        <v>200</v>
      </c>
      <c r="B203" s="106">
        <v>31814</v>
      </c>
      <c r="C203" s="105">
        <v>0.2</v>
      </c>
      <c r="D203" s="105">
        <f t="shared" si="3"/>
        <v>3177</v>
      </c>
    </row>
    <row r="204" spans="1:4" ht="12.75">
      <c r="A204" s="105">
        <v>201</v>
      </c>
      <c r="B204" s="106">
        <v>31815</v>
      </c>
      <c r="C204" s="105">
        <v>0.2</v>
      </c>
      <c r="D204" s="105">
        <f t="shared" si="3"/>
        <v>3176</v>
      </c>
    </row>
    <row r="205" spans="1:4" ht="12.75">
      <c r="A205" s="105">
        <v>202</v>
      </c>
      <c r="B205" s="106">
        <v>31818</v>
      </c>
      <c r="C205" s="105">
        <v>0.2</v>
      </c>
      <c r="D205" s="105">
        <f t="shared" si="3"/>
        <v>3175</v>
      </c>
    </row>
    <row r="206" spans="1:4" ht="12.75">
      <c r="A206" s="105">
        <v>203</v>
      </c>
      <c r="B206" s="106">
        <v>31819</v>
      </c>
      <c r="C206" s="105">
        <v>0.21</v>
      </c>
      <c r="D206" s="105">
        <f t="shared" si="3"/>
        <v>3174</v>
      </c>
    </row>
    <row r="207" spans="1:4" ht="12.75">
      <c r="A207" s="105">
        <v>204</v>
      </c>
      <c r="B207" s="106">
        <v>31820</v>
      </c>
      <c r="C207" s="105">
        <v>0.21</v>
      </c>
      <c r="D207" s="105">
        <f t="shared" si="3"/>
        <v>3173</v>
      </c>
    </row>
    <row r="208" spans="1:4" ht="12.75">
      <c r="A208" s="105">
        <v>205</v>
      </c>
      <c r="B208" s="106">
        <v>31821</v>
      </c>
      <c r="C208" s="105">
        <v>0.2</v>
      </c>
      <c r="D208" s="105">
        <f t="shared" si="3"/>
        <v>3172</v>
      </c>
    </row>
    <row r="209" spans="1:4" ht="12.75">
      <c r="A209" s="105">
        <v>206</v>
      </c>
      <c r="B209" s="106">
        <v>31822</v>
      </c>
      <c r="C209" s="105">
        <v>0.2</v>
      </c>
      <c r="D209" s="105">
        <f t="shared" si="3"/>
        <v>3171</v>
      </c>
    </row>
    <row r="210" spans="1:4" ht="12.75">
      <c r="A210" s="105">
        <v>207</v>
      </c>
      <c r="B210" s="106">
        <v>31826</v>
      </c>
      <c r="C210" s="105">
        <v>0.2</v>
      </c>
      <c r="D210" s="105">
        <f t="shared" si="3"/>
        <v>3170</v>
      </c>
    </row>
    <row r="211" spans="1:4" ht="12.75">
      <c r="A211" s="105">
        <v>208</v>
      </c>
      <c r="B211" s="106">
        <v>31827</v>
      </c>
      <c r="C211" s="105">
        <v>0.2</v>
      </c>
      <c r="D211" s="105">
        <f t="shared" si="3"/>
        <v>3169</v>
      </c>
    </row>
    <row r="212" spans="1:4" ht="12.75">
      <c r="A212" s="105">
        <v>209</v>
      </c>
      <c r="B212" s="106">
        <v>31828</v>
      </c>
      <c r="C212" s="105">
        <v>0.2</v>
      </c>
      <c r="D212" s="105">
        <f t="shared" si="3"/>
        <v>3168</v>
      </c>
    </row>
    <row r="213" spans="1:4" ht="12.75">
      <c r="A213" s="105">
        <v>210</v>
      </c>
      <c r="B213" s="106">
        <v>31829</v>
      </c>
      <c r="C213" s="105">
        <v>0.2</v>
      </c>
      <c r="D213" s="105">
        <f t="shared" si="3"/>
        <v>3167</v>
      </c>
    </row>
    <row r="214" spans="1:4" ht="12.75">
      <c r="A214" s="105">
        <v>211</v>
      </c>
      <c r="B214" s="106">
        <v>31832</v>
      </c>
      <c r="C214" s="105">
        <v>0.2</v>
      </c>
      <c r="D214" s="105">
        <f t="shared" si="3"/>
        <v>3166</v>
      </c>
    </row>
    <row r="215" spans="1:4" ht="12.75">
      <c r="A215" s="105">
        <v>212</v>
      </c>
      <c r="B215" s="106">
        <v>31833</v>
      </c>
      <c r="C215" s="105">
        <v>0.19</v>
      </c>
      <c r="D215" s="105">
        <f t="shared" si="3"/>
        <v>3165</v>
      </c>
    </row>
    <row r="216" spans="1:4" ht="12.75">
      <c r="A216" s="105">
        <v>213</v>
      </c>
      <c r="B216" s="106">
        <v>31834</v>
      </c>
      <c r="C216" s="105">
        <v>0.19</v>
      </c>
      <c r="D216" s="105">
        <f t="shared" si="3"/>
        <v>3164</v>
      </c>
    </row>
    <row r="217" spans="1:4" ht="12.75">
      <c r="A217" s="105">
        <v>214</v>
      </c>
      <c r="B217" s="106">
        <v>31835</v>
      </c>
      <c r="C217" s="105">
        <v>0.19</v>
      </c>
      <c r="D217" s="105">
        <f t="shared" si="3"/>
        <v>3163</v>
      </c>
    </row>
    <row r="218" spans="1:4" ht="12.75">
      <c r="A218" s="105">
        <v>215</v>
      </c>
      <c r="B218" s="106">
        <v>31836</v>
      </c>
      <c r="C218" s="105">
        <v>0.2</v>
      </c>
      <c r="D218" s="105">
        <f t="shared" si="3"/>
        <v>3162</v>
      </c>
    </row>
    <row r="219" spans="1:4" ht="12.75">
      <c r="A219" s="105">
        <v>216</v>
      </c>
      <c r="B219" s="106">
        <v>31839</v>
      </c>
      <c r="C219" s="105">
        <v>0.2</v>
      </c>
      <c r="D219" s="105">
        <f t="shared" si="3"/>
        <v>3161</v>
      </c>
    </row>
    <row r="220" spans="1:4" ht="12.75">
      <c r="A220" s="105">
        <v>217</v>
      </c>
      <c r="B220" s="106">
        <v>31840</v>
      </c>
      <c r="C220" s="105">
        <v>0.21</v>
      </c>
      <c r="D220" s="105">
        <f t="shared" si="3"/>
        <v>3160</v>
      </c>
    </row>
    <row r="221" spans="1:4" ht="12.75">
      <c r="A221" s="105">
        <v>218</v>
      </c>
      <c r="B221" s="106">
        <v>31841</v>
      </c>
      <c r="C221" s="105">
        <v>0.2</v>
      </c>
      <c r="D221" s="105">
        <f t="shared" si="3"/>
        <v>3159</v>
      </c>
    </row>
    <row r="222" spans="1:4" ht="12.75">
      <c r="A222" s="105">
        <v>219</v>
      </c>
      <c r="B222" s="106">
        <v>31842</v>
      </c>
      <c r="C222" s="105">
        <v>0.19</v>
      </c>
      <c r="D222" s="105">
        <f t="shared" si="3"/>
        <v>3158</v>
      </c>
    </row>
    <row r="223" spans="1:4" ht="12.75">
      <c r="A223" s="105">
        <v>220</v>
      </c>
      <c r="B223" s="106">
        <v>31843</v>
      </c>
      <c r="C223" s="105">
        <v>0.19</v>
      </c>
      <c r="D223" s="105">
        <f t="shared" si="3"/>
        <v>3157</v>
      </c>
    </row>
    <row r="224" spans="1:4" ht="12.75">
      <c r="A224" s="105">
        <v>221</v>
      </c>
      <c r="B224" s="106">
        <v>31846</v>
      </c>
      <c r="C224" s="105">
        <v>0.18</v>
      </c>
      <c r="D224" s="105">
        <f t="shared" si="3"/>
        <v>3156</v>
      </c>
    </row>
    <row r="225" spans="1:4" ht="12.75">
      <c r="A225" s="105">
        <v>222</v>
      </c>
      <c r="B225" s="106">
        <v>31847</v>
      </c>
      <c r="C225" s="105">
        <v>0.17</v>
      </c>
      <c r="D225" s="105">
        <f t="shared" si="3"/>
        <v>3155</v>
      </c>
    </row>
    <row r="226" spans="1:4" ht="12.75">
      <c r="A226" s="105">
        <v>223</v>
      </c>
      <c r="B226" s="106">
        <v>31848</v>
      </c>
      <c r="C226" s="105">
        <v>0.18</v>
      </c>
      <c r="D226" s="105">
        <f t="shared" si="3"/>
        <v>3154</v>
      </c>
    </row>
    <row r="227" spans="1:4" ht="12.75">
      <c r="A227" s="105">
        <v>224</v>
      </c>
      <c r="B227" s="106">
        <v>31849</v>
      </c>
      <c r="C227" s="105">
        <v>0.17</v>
      </c>
      <c r="D227" s="105">
        <f t="shared" si="3"/>
        <v>3153</v>
      </c>
    </row>
    <row r="228" spans="1:4" ht="12.75">
      <c r="A228" s="105">
        <v>225</v>
      </c>
      <c r="B228" s="106">
        <v>31850</v>
      </c>
      <c r="C228" s="105">
        <v>0.17</v>
      </c>
      <c r="D228" s="105">
        <f t="shared" si="3"/>
        <v>3152</v>
      </c>
    </row>
    <row r="229" spans="1:4" ht="12.75">
      <c r="A229" s="105">
        <v>226</v>
      </c>
      <c r="B229" s="106">
        <v>31853</v>
      </c>
      <c r="C229" s="105">
        <v>0.18</v>
      </c>
      <c r="D229" s="105">
        <f t="shared" si="3"/>
        <v>3151</v>
      </c>
    </row>
    <row r="230" spans="1:4" ht="12.75">
      <c r="A230" s="105">
        <v>227</v>
      </c>
      <c r="B230" s="106">
        <v>31854</v>
      </c>
      <c r="C230" s="105">
        <v>0.18</v>
      </c>
      <c r="D230" s="105">
        <f t="shared" si="3"/>
        <v>3150</v>
      </c>
    </row>
    <row r="231" spans="1:4" ht="12.75">
      <c r="A231" s="105">
        <v>228</v>
      </c>
      <c r="B231" s="106">
        <v>31855</v>
      </c>
      <c r="C231" s="105">
        <v>0.2</v>
      </c>
      <c r="D231" s="105">
        <f t="shared" si="3"/>
        <v>3149</v>
      </c>
    </row>
    <row r="232" spans="1:4" ht="12.75">
      <c r="A232" s="105">
        <v>229</v>
      </c>
      <c r="B232" s="106">
        <v>31856</v>
      </c>
      <c r="C232" s="105">
        <v>0.18</v>
      </c>
      <c r="D232" s="105">
        <f t="shared" si="3"/>
        <v>3148</v>
      </c>
    </row>
    <row r="233" spans="1:4" ht="12.75">
      <c r="A233" s="105">
        <v>230</v>
      </c>
      <c r="B233" s="106">
        <v>31857</v>
      </c>
      <c r="C233" s="105">
        <v>0.18</v>
      </c>
      <c r="D233" s="105">
        <f t="shared" si="3"/>
        <v>3147</v>
      </c>
    </row>
    <row r="234" spans="1:4" ht="12.75">
      <c r="A234" s="105">
        <v>231</v>
      </c>
      <c r="B234" s="106">
        <v>31860</v>
      </c>
      <c r="C234" s="105">
        <v>0.17</v>
      </c>
      <c r="D234" s="105">
        <f t="shared" si="3"/>
        <v>3146</v>
      </c>
    </row>
    <row r="235" spans="1:4" ht="12.75">
      <c r="A235" s="105">
        <v>232</v>
      </c>
      <c r="B235" s="106">
        <v>31861</v>
      </c>
      <c r="C235" s="105">
        <v>0.17</v>
      </c>
      <c r="D235" s="105">
        <f t="shared" si="3"/>
        <v>3145</v>
      </c>
    </row>
    <row r="236" spans="1:4" ht="12.75">
      <c r="A236" s="105">
        <v>233</v>
      </c>
      <c r="B236" s="106">
        <v>31862</v>
      </c>
      <c r="C236" s="105">
        <v>0.18</v>
      </c>
      <c r="D236" s="105">
        <f t="shared" si="3"/>
        <v>3144</v>
      </c>
    </row>
    <row r="237" spans="1:4" ht="12.75">
      <c r="A237" s="105">
        <v>234</v>
      </c>
      <c r="B237" s="106">
        <v>31863</v>
      </c>
      <c r="C237" s="105">
        <v>0.17</v>
      </c>
      <c r="D237" s="105">
        <f t="shared" si="3"/>
        <v>3143</v>
      </c>
    </row>
    <row r="238" spans="1:4" ht="12.75">
      <c r="A238" s="105">
        <v>235</v>
      </c>
      <c r="B238" s="106">
        <v>31867</v>
      </c>
      <c r="C238" s="105">
        <v>0.15</v>
      </c>
      <c r="D238" s="105">
        <f t="shared" si="3"/>
        <v>3142</v>
      </c>
    </row>
    <row r="239" spans="1:4" ht="12.75">
      <c r="A239" s="105">
        <v>236</v>
      </c>
      <c r="B239" s="106">
        <v>31868</v>
      </c>
      <c r="C239" s="105">
        <v>0.18</v>
      </c>
      <c r="D239" s="105">
        <f t="shared" si="3"/>
        <v>3141</v>
      </c>
    </row>
    <row r="240" spans="1:4" ht="12.75">
      <c r="A240" s="105">
        <v>237</v>
      </c>
      <c r="B240" s="106">
        <v>31869</v>
      </c>
      <c r="C240" s="105">
        <v>0.18</v>
      </c>
      <c r="D240" s="105">
        <f t="shared" si="3"/>
        <v>3140</v>
      </c>
    </row>
    <row r="241" spans="1:4" ht="12.75">
      <c r="A241" s="105">
        <v>238</v>
      </c>
      <c r="B241" s="106">
        <v>31870</v>
      </c>
      <c r="C241" s="105">
        <v>0.18</v>
      </c>
      <c r="D241" s="105">
        <f t="shared" si="3"/>
        <v>3139</v>
      </c>
    </row>
    <row r="242" spans="1:4" ht="12.75">
      <c r="A242" s="105">
        <v>239</v>
      </c>
      <c r="B242" s="106">
        <v>31871</v>
      </c>
      <c r="C242" s="105">
        <v>0.17</v>
      </c>
      <c r="D242" s="105">
        <f t="shared" si="3"/>
        <v>3138</v>
      </c>
    </row>
    <row r="243" spans="1:4" ht="12.75">
      <c r="A243" s="105">
        <v>240</v>
      </c>
      <c r="B243" s="106">
        <v>31874</v>
      </c>
      <c r="C243" s="105">
        <v>0.18</v>
      </c>
      <c r="D243" s="105">
        <f t="shared" si="3"/>
        <v>3137</v>
      </c>
    </row>
    <row r="244" spans="1:4" ht="12.75">
      <c r="A244" s="105">
        <v>241</v>
      </c>
      <c r="B244" s="106">
        <v>31875</v>
      </c>
      <c r="C244" s="105">
        <v>0.18</v>
      </c>
      <c r="D244" s="105">
        <f t="shared" si="3"/>
        <v>3136</v>
      </c>
    </row>
    <row r="245" spans="1:4" ht="12.75">
      <c r="A245" s="105">
        <v>242</v>
      </c>
      <c r="B245" s="106">
        <v>31876</v>
      </c>
      <c r="C245" s="105">
        <v>0.18</v>
      </c>
      <c r="D245" s="105">
        <f t="shared" si="3"/>
        <v>3135</v>
      </c>
    </row>
    <row r="246" spans="1:4" ht="12.75">
      <c r="A246" s="105">
        <v>243</v>
      </c>
      <c r="B246" s="106">
        <v>31877</v>
      </c>
      <c r="C246" s="105">
        <v>0.19</v>
      </c>
      <c r="D246" s="105">
        <f t="shared" si="3"/>
        <v>3134</v>
      </c>
    </row>
    <row r="247" spans="1:4" ht="12.75">
      <c r="A247" s="105">
        <v>244</v>
      </c>
      <c r="B247" s="106">
        <v>31878</v>
      </c>
      <c r="C247" s="105">
        <v>0.2</v>
      </c>
      <c r="D247" s="105">
        <f t="shared" si="3"/>
        <v>3133</v>
      </c>
    </row>
    <row r="248" spans="1:4" ht="12.75">
      <c r="A248" s="105">
        <v>245</v>
      </c>
      <c r="B248" s="106">
        <v>31881</v>
      </c>
      <c r="C248" s="105">
        <v>0.19</v>
      </c>
      <c r="D248" s="105">
        <f t="shared" si="3"/>
        <v>3132</v>
      </c>
    </row>
    <row r="249" spans="1:4" ht="12.75">
      <c r="A249" s="105">
        <v>246</v>
      </c>
      <c r="B249" s="106">
        <v>31882</v>
      </c>
      <c r="C249" s="105">
        <v>0.21</v>
      </c>
      <c r="D249" s="105">
        <f t="shared" si="3"/>
        <v>3131</v>
      </c>
    </row>
    <row r="250" spans="1:4" ht="12.75">
      <c r="A250" s="105">
        <v>247</v>
      </c>
      <c r="B250" s="106">
        <v>31883</v>
      </c>
      <c r="C250" s="105">
        <v>0.23</v>
      </c>
      <c r="D250" s="105">
        <f t="shared" si="3"/>
        <v>3130</v>
      </c>
    </row>
    <row r="251" spans="1:4" ht="12.75">
      <c r="A251" s="105">
        <v>248</v>
      </c>
      <c r="B251" s="106">
        <v>31884</v>
      </c>
      <c r="C251" s="105">
        <v>0.22</v>
      </c>
      <c r="D251" s="105">
        <f t="shared" si="3"/>
        <v>3129</v>
      </c>
    </row>
    <row r="252" spans="1:4" ht="12.75">
      <c r="A252" s="105">
        <v>249</v>
      </c>
      <c r="B252" s="106">
        <v>31885</v>
      </c>
      <c r="C252" s="105">
        <v>0.22</v>
      </c>
      <c r="D252" s="105">
        <f t="shared" si="3"/>
        <v>3128</v>
      </c>
    </row>
    <row r="253" spans="1:4" ht="12.75">
      <c r="A253" s="105">
        <v>250</v>
      </c>
      <c r="B253" s="106">
        <v>31888</v>
      </c>
      <c r="C253" s="105">
        <v>0.21</v>
      </c>
      <c r="D253" s="105">
        <f t="shared" si="3"/>
        <v>3127</v>
      </c>
    </row>
    <row r="254" spans="1:4" ht="12.75">
      <c r="A254" s="105">
        <v>251</v>
      </c>
      <c r="B254" s="106">
        <v>31889</v>
      </c>
      <c r="C254" s="105">
        <v>0.22</v>
      </c>
      <c r="D254" s="105">
        <f t="shared" si="3"/>
        <v>3126</v>
      </c>
    </row>
    <row r="255" spans="1:4" ht="12.75">
      <c r="A255" s="105">
        <v>252</v>
      </c>
      <c r="B255" s="106">
        <v>31890</v>
      </c>
      <c r="C255" s="105">
        <v>0.22</v>
      </c>
      <c r="D255" s="105">
        <f t="shared" si="3"/>
        <v>3125</v>
      </c>
    </row>
    <row r="256" spans="1:4" ht="12.75">
      <c r="A256" s="105">
        <v>253</v>
      </c>
      <c r="B256" s="106">
        <v>31891</v>
      </c>
      <c r="C256" s="105">
        <v>0.22</v>
      </c>
      <c r="D256" s="105">
        <f t="shared" si="3"/>
        <v>3124</v>
      </c>
    </row>
    <row r="257" spans="1:4" ht="12.75">
      <c r="A257" s="105">
        <v>254</v>
      </c>
      <c r="B257" s="106">
        <v>31892</v>
      </c>
      <c r="C257" s="105">
        <v>0.21</v>
      </c>
      <c r="D257" s="105">
        <f t="shared" si="3"/>
        <v>3123</v>
      </c>
    </row>
    <row r="258" spans="1:4" ht="12.75">
      <c r="A258" s="105">
        <v>255</v>
      </c>
      <c r="B258" s="106">
        <v>31895</v>
      </c>
      <c r="C258" s="105">
        <v>0.2</v>
      </c>
      <c r="D258" s="105">
        <f t="shared" si="3"/>
        <v>3122</v>
      </c>
    </row>
    <row r="259" spans="1:4" ht="12.75">
      <c r="A259" s="105">
        <v>256</v>
      </c>
      <c r="B259" s="106">
        <v>31896</v>
      </c>
      <c r="C259" s="105">
        <v>0.21</v>
      </c>
      <c r="D259" s="105">
        <f t="shared" si="3"/>
        <v>3121</v>
      </c>
    </row>
    <row r="260" spans="1:4" ht="12.75">
      <c r="A260" s="105">
        <v>257</v>
      </c>
      <c r="B260" s="106">
        <v>31897</v>
      </c>
      <c r="C260" s="105">
        <v>0.21</v>
      </c>
      <c r="D260" s="105">
        <f aca="true" t="shared" si="4" ref="D260:D323">3377-A260</f>
        <v>3120</v>
      </c>
    </row>
    <row r="261" spans="1:4" ht="12.75">
      <c r="A261" s="105">
        <v>258</v>
      </c>
      <c r="B261" s="106">
        <v>31898</v>
      </c>
      <c r="C261" s="105">
        <v>0.21</v>
      </c>
      <c r="D261" s="105">
        <f t="shared" si="4"/>
        <v>3119</v>
      </c>
    </row>
    <row r="262" spans="1:4" ht="12.75">
      <c r="A262" s="105">
        <v>259</v>
      </c>
      <c r="B262" s="106">
        <v>31899</v>
      </c>
      <c r="C262" s="105">
        <v>0.21</v>
      </c>
      <c r="D262" s="105">
        <f t="shared" si="4"/>
        <v>3118</v>
      </c>
    </row>
    <row r="263" spans="1:4" ht="12.75">
      <c r="A263" s="105">
        <v>260</v>
      </c>
      <c r="B263" s="106">
        <v>31902</v>
      </c>
      <c r="C263" s="105">
        <v>0.22</v>
      </c>
      <c r="D263" s="105">
        <f t="shared" si="4"/>
        <v>3117</v>
      </c>
    </row>
    <row r="264" spans="1:4" ht="12.75">
      <c r="A264" s="105">
        <v>261</v>
      </c>
      <c r="B264" s="106">
        <v>31903</v>
      </c>
      <c r="C264" s="105">
        <v>0.22</v>
      </c>
      <c r="D264" s="105">
        <f t="shared" si="4"/>
        <v>3116</v>
      </c>
    </row>
    <row r="265" spans="1:4" ht="12.75">
      <c r="A265" s="105">
        <v>262</v>
      </c>
      <c r="B265" s="106">
        <v>31904</v>
      </c>
      <c r="C265" s="105">
        <v>0.22</v>
      </c>
      <c r="D265" s="105">
        <f t="shared" si="4"/>
        <v>3115</v>
      </c>
    </row>
    <row r="266" spans="1:4" ht="12.75">
      <c r="A266" s="105">
        <v>263</v>
      </c>
      <c r="B266" s="106">
        <v>31905</v>
      </c>
      <c r="C266" s="105">
        <v>0.22</v>
      </c>
      <c r="D266" s="105">
        <f t="shared" si="4"/>
        <v>3114</v>
      </c>
    </row>
    <row r="267" spans="1:4" ht="12.75">
      <c r="A267" s="105">
        <v>264</v>
      </c>
      <c r="B267" s="106">
        <v>31906</v>
      </c>
      <c r="C267" s="105">
        <v>0.21</v>
      </c>
      <c r="D267" s="105">
        <f t="shared" si="4"/>
        <v>3113</v>
      </c>
    </row>
    <row r="268" spans="1:4" ht="12.75">
      <c r="A268" s="105">
        <v>265</v>
      </c>
      <c r="B268" s="106">
        <v>31909</v>
      </c>
      <c r="C268" s="105">
        <v>0.22</v>
      </c>
      <c r="D268" s="105">
        <f t="shared" si="4"/>
        <v>3112</v>
      </c>
    </row>
    <row r="269" spans="1:4" ht="12.75">
      <c r="A269" s="105">
        <v>266</v>
      </c>
      <c r="B269" s="106">
        <v>31910</v>
      </c>
      <c r="C269" s="105">
        <v>0.21</v>
      </c>
      <c r="D269" s="105">
        <f t="shared" si="4"/>
        <v>3111</v>
      </c>
    </row>
    <row r="270" spans="1:4" ht="12.75">
      <c r="A270" s="105">
        <v>267</v>
      </c>
      <c r="B270" s="106">
        <v>31911</v>
      </c>
      <c r="C270" s="105">
        <v>0.2</v>
      </c>
      <c r="D270" s="105">
        <f t="shared" si="4"/>
        <v>3110</v>
      </c>
    </row>
    <row r="271" spans="1:4" ht="12.75">
      <c r="A271" s="105">
        <v>268</v>
      </c>
      <c r="B271" s="106">
        <v>31912</v>
      </c>
      <c r="C271" s="105">
        <v>0.2</v>
      </c>
      <c r="D271" s="105">
        <f t="shared" si="4"/>
        <v>3109</v>
      </c>
    </row>
    <row r="272" spans="1:4" ht="12.75">
      <c r="A272" s="105">
        <v>269</v>
      </c>
      <c r="B272" s="106">
        <v>31913</v>
      </c>
      <c r="C272" s="105">
        <v>0.2</v>
      </c>
      <c r="D272" s="105">
        <f t="shared" si="4"/>
        <v>3108</v>
      </c>
    </row>
    <row r="273" spans="1:4" ht="12.75">
      <c r="A273" s="105">
        <v>270</v>
      </c>
      <c r="B273" s="106">
        <v>31916</v>
      </c>
      <c r="C273" s="105">
        <v>0.2</v>
      </c>
      <c r="D273" s="105">
        <f t="shared" si="4"/>
        <v>3107</v>
      </c>
    </row>
    <row r="274" spans="1:4" ht="12.75">
      <c r="A274" s="105">
        <v>271</v>
      </c>
      <c r="B274" s="106">
        <v>31917</v>
      </c>
      <c r="C274" s="105">
        <v>0.2</v>
      </c>
      <c r="D274" s="105">
        <f t="shared" si="4"/>
        <v>3106</v>
      </c>
    </row>
    <row r="275" spans="1:4" ht="12.75">
      <c r="A275" s="105">
        <v>272</v>
      </c>
      <c r="B275" s="106">
        <v>31918</v>
      </c>
      <c r="C275" s="105">
        <v>0.21</v>
      </c>
      <c r="D275" s="105">
        <f t="shared" si="4"/>
        <v>3105</v>
      </c>
    </row>
    <row r="276" spans="1:4" ht="12.75">
      <c r="A276" s="105">
        <v>273</v>
      </c>
      <c r="B276" s="106">
        <v>31919</v>
      </c>
      <c r="C276" s="105">
        <v>0.22</v>
      </c>
      <c r="D276" s="105">
        <f t="shared" si="4"/>
        <v>3104</v>
      </c>
    </row>
    <row r="277" spans="1:4" ht="12.75">
      <c r="A277" s="105">
        <v>274</v>
      </c>
      <c r="B277" s="106">
        <v>31920</v>
      </c>
      <c r="C277" s="105">
        <v>0.22</v>
      </c>
      <c r="D277" s="105">
        <f t="shared" si="4"/>
        <v>3103</v>
      </c>
    </row>
    <row r="278" spans="1:4" ht="12.75">
      <c r="A278" s="105">
        <v>275</v>
      </c>
      <c r="B278" s="106">
        <v>31924</v>
      </c>
      <c r="C278" s="105">
        <v>0.23</v>
      </c>
      <c r="D278" s="105">
        <f t="shared" si="4"/>
        <v>3102</v>
      </c>
    </row>
    <row r="279" spans="1:4" ht="12.75">
      <c r="A279" s="105">
        <v>276</v>
      </c>
      <c r="B279" s="106">
        <v>31925</v>
      </c>
      <c r="C279" s="105">
        <v>0.22</v>
      </c>
      <c r="D279" s="105">
        <f t="shared" si="4"/>
        <v>3101</v>
      </c>
    </row>
    <row r="280" spans="1:4" ht="12.75">
      <c r="A280" s="105">
        <v>277</v>
      </c>
      <c r="B280" s="106">
        <v>31926</v>
      </c>
      <c r="C280" s="105">
        <v>0.23</v>
      </c>
      <c r="D280" s="105">
        <f t="shared" si="4"/>
        <v>3100</v>
      </c>
    </row>
    <row r="281" spans="1:4" ht="12.75">
      <c r="A281" s="105">
        <v>278</v>
      </c>
      <c r="B281" s="106">
        <v>31927</v>
      </c>
      <c r="C281" s="105">
        <v>0.22</v>
      </c>
      <c r="D281" s="105">
        <f t="shared" si="4"/>
        <v>3099</v>
      </c>
    </row>
    <row r="282" spans="1:4" ht="12.75">
      <c r="A282" s="105">
        <v>279</v>
      </c>
      <c r="B282" s="106">
        <v>31930</v>
      </c>
      <c r="C282" s="105">
        <v>0.23</v>
      </c>
      <c r="D282" s="105">
        <f t="shared" si="4"/>
        <v>3098</v>
      </c>
    </row>
    <row r="283" spans="1:4" ht="12.75">
      <c r="A283" s="105">
        <v>280</v>
      </c>
      <c r="B283" s="106">
        <v>31931</v>
      </c>
      <c r="C283" s="105">
        <v>0.23</v>
      </c>
      <c r="D283" s="105">
        <f t="shared" si="4"/>
        <v>3097</v>
      </c>
    </row>
    <row r="284" spans="1:4" ht="12.75">
      <c r="A284" s="105">
        <v>281</v>
      </c>
      <c r="B284" s="106">
        <v>31932</v>
      </c>
      <c r="C284" s="105">
        <v>0.23</v>
      </c>
      <c r="D284" s="105">
        <f t="shared" si="4"/>
        <v>3096</v>
      </c>
    </row>
    <row r="285" spans="1:4" ht="12.75">
      <c r="A285" s="105">
        <v>282</v>
      </c>
      <c r="B285" s="106">
        <v>31933</v>
      </c>
      <c r="C285" s="105">
        <v>0.23</v>
      </c>
      <c r="D285" s="105">
        <f t="shared" si="4"/>
        <v>3095</v>
      </c>
    </row>
    <row r="286" spans="1:4" ht="12.75">
      <c r="A286" s="105">
        <v>283</v>
      </c>
      <c r="B286" s="106">
        <v>31934</v>
      </c>
      <c r="C286" s="105">
        <v>0.23</v>
      </c>
      <c r="D286" s="105">
        <f t="shared" si="4"/>
        <v>3094</v>
      </c>
    </row>
    <row r="287" spans="1:4" ht="12.75">
      <c r="A287" s="105">
        <v>284</v>
      </c>
      <c r="B287" s="106">
        <v>31937</v>
      </c>
      <c r="C287" s="105">
        <v>0.23</v>
      </c>
      <c r="D287" s="105">
        <f t="shared" si="4"/>
        <v>3093</v>
      </c>
    </row>
    <row r="288" spans="1:4" ht="12.75">
      <c r="A288" s="105">
        <v>285</v>
      </c>
      <c r="B288" s="106">
        <v>31938</v>
      </c>
      <c r="C288" s="105">
        <v>0.23</v>
      </c>
      <c r="D288" s="105">
        <f t="shared" si="4"/>
        <v>3092</v>
      </c>
    </row>
    <row r="289" spans="1:4" ht="12.75">
      <c r="A289" s="105">
        <v>286</v>
      </c>
      <c r="B289" s="106">
        <v>31939</v>
      </c>
      <c r="C289" s="105">
        <v>0.23</v>
      </c>
      <c r="D289" s="105">
        <f t="shared" si="4"/>
        <v>3091</v>
      </c>
    </row>
    <row r="290" spans="1:4" ht="12.75">
      <c r="A290" s="105">
        <v>287</v>
      </c>
      <c r="B290" s="106">
        <v>31940</v>
      </c>
      <c r="C290" s="105">
        <v>0.23</v>
      </c>
      <c r="D290" s="105">
        <f t="shared" si="4"/>
        <v>3090</v>
      </c>
    </row>
    <row r="291" spans="1:4" ht="12.75">
      <c r="A291" s="105">
        <v>288</v>
      </c>
      <c r="B291" s="106">
        <v>31941</v>
      </c>
      <c r="C291" s="105">
        <v>0.24</v>
      </c>
      <c r="D291" s="105">
        <f t="shared" si="4"/>
        <v>3089</v>
      </c>
    </row>
    <row r="292" spans="1:4" ht="12.75">
      <c r="A292" s="105">
        <v>289</v>
      </c>
      <c r="B292" s="106">
        <v>31944</v>
      </c>
      <c r="C292" s="105">
        <v>0.25</v>
      </c>
      <c r="D292" s="105">
        <f t="shared" si="4"/>
        <v>3088</v>
      </c>
    </row>
    <row r="293" spans="1:4" ht="12.75">
      <c r="A293" s="105">
        <v>290</v>
      </c>
      <c r="B293" s="106">
        <v>31945</v>
      </c>
      <c r="C293" s="105">
        <v>0.24</v>
      </c>
      <c r="D293" s="105">
        <f t="shared" si="4"/>
        <v>3087</v>
      </c>
    </row>
    <row r="294" spans="1:4" ht="12.75">
      <c r="A294" s="105">
        <v>291</v>
      </c>
      <c r="B294" s="106">
        <v>31946</v>
      </c>
      <c r="C294" s="105">
        <v>0.24</v>
      </c>
      <c r="D294" s="105">
        <f t="shared" si="4"/>
        <v>3086</v>
      </c>
    </row>
    <row r="295" spans="1:4" ht="12.75">
      <c r="A295" s="105">
        <v>292</v>
      </c>
      <c r="B295" s="106">
        <v>31947</v>
      </c>
      <c r="C295" s="105">
        <v>0.24</v>
      </c>
      <c r="D295" s="105">
        <f t="shared" si="4"/>
        <v>3085</v>
      </c>
    </row>
    <row r="296" spans="1:4" ht="12.75">
      <c r="A296" s="105">
        <v>293</v>
      </c>
      <c r="B296" s="106">
        <v>31948</v>
      </c>
      <c r="C296" s="105">
        <v>0.23</v>
      </c>
      <c r="D296" s="105">
        <f t="shared" si="4"/>
        <v>3084</v>
      </c>
    </row>
    <row r="297" spans="1:4" ht="12.75">
      <c r="A297" s="105">
        <v>294</v>
      </c>
      <c r="B297" s="106">
        <v>31951</v>
      </c>
      <c r="C297" s="105">
        <v>0.22</v>
      </c>
      <c r="D297" s="105">
        <f t="shared" si="4"/>
        <v>3083</v>
      </c>
    </row>
    <row r="298" spans="1:4" ht="12.75">
      <c r="A298" s="105">
        <v>295</v>
      </c>
      <c r="B298" s="106">
        <v>31952</v>
      </c>
      <c r="C298" s="105">
        <v>0.21</v>
      </c>
      <c r="D298" s="105">
        <f t="shared" si="4"/>
        <v>3082</v>
      </c>
    </row>
    <row r="299" spans="1:4" ht="12.75">
      <c r="A299" s="105">
        <v>296</v>
      </c>
      <c r="B299" s="106">
        <v>31953</v>
      </c>
      <c r="C299" s="105">
        <v>0.21</v>
      </c>
      <c r="D299" s="105">
        <f t="shared" si="4"/>
        <v>3081</v>
      </c>
    </row>
    <row r="300" spans="1:4" ht="12.75">
      <c r="A300" s="105">
        <v>297</v>
      </c>
      <c r="B300" s="106">
        <v>31954</v>
      </c>
      <c r="C300" s="105">
        <v>0.22</v>
      </c>
      <c r="D300" s="105">
        <f t="shared" si="4"/>
        <v>3080</v>
      </c>
    </row>
    <row r="301" spans="1:4" ht="12.75">
      <c r="A301" s="105">
        <v>298</v>
      </c>
      <c r="B301" s="106">
        <v>31955</v>
      </c>
      <c r="C301" s="105">
        <v>0.21</v>
      </c>
      <c r="D301" s="105">
        <f t="shared" si="4"/>
        <v>3079</v>
      </c>
    </row>
    <row r="302" spans="1:4" ht="12.75">
      <c r="A302" s="105">
        <v>299</v>
      </c>
      <c r="B302" s="106">
        <v>31958</v>
      </c>
      <c r="C302" s="105">
        <v>0.22</v>
      </c>
      <c r="D302" s="105">
        <f t="shared" si="4"/>
        <v>3078</v>
      </c>
    </row>
    <row r="303" spans="1:4" ht="12.75">
      <c r="A303" s="105">
        <v>300</v>
      </c>
      <c r="B303" s="106">
        <v>31959</v>
      </c>
      <c r="C303" s="105">
        <v>0.22</v>
      </c>
      <c r="D303" s="105">
        <f t="shared" si="4"/>
        <v>3077</v>
      </c>
    </row>
    <row r="304" spans="1:4" ht="12.75">
      <c r="A304" s="105">
        <v>301</v>
      </c>
      <c r="B304" s="106">
        <v>31960</v>
      </c>
      <c r="C304" s="105">
        <v>0.22</v>
      </c>
      <c r="D304" s="105">
        <f t="shared" si="4"/>
        <v>3076</v>
      </c>
    </row>
    <row r="305" spans="1:4" ht="12.75">
      <c r="A305" s="105">
        <v>302</v>
      </c>
      <c r="B305" s="106">
        <v>31962</v>
      </c>
      <c r="C305" s="105">
        <v>0.22</v>
      </c>
      <c r="D305" s="105">
        <f t="shared" si="4"/>
        <v>3075</v>
      </c>
    </row>
    <row r="306" spans="1:4" ht="12.75">
      <c r="A306" s="105">
        <v>303</v>
      </c>
      <c r="B306" s="106">
        <v>31965</v>
      </c>
      <c r="C306" s="105">
        <v>0.23</v>
      </c>
      <c r="D306" s="105">
        <f t="shared" si="4"/>
        <v>3074</v>
      </c>
    </row>
    <row r="307" spans="1:4" ht="12.75">
      <c r="A307" s="105">
        <v>304</v>
      </c>
      <c r="B307" s="106">
        <v>31966</v>
      </c>
      <c r="C307" s="105">
        <v>0.24</v>
      </c>
      <c r="D307" s="105">
        <f t="shared" si="4"/>
        <v>3073</v>
      </c>
    </row>
    <row r="308" spans="1:4" ht="12.75">
      <c r="A308" s="105">
        <v>305</v>
      </c>
      <c r="B308" s="106">
        <v>31967</v>
      </c>
      <c r="C308" s="105">
        <v>0.24</v>
      </c>
      <c r="D308" s="105">
        <f t="shared" si="4"/>
        <v>3072</v>
      </c>
    </row>
    <row r="309" spans="1:4" ht="12.75">
      <c r="A309" s="105">
        <v>306</v>
      </c>
      <c r="B309" s="106">
        <v>31968</v>
      </c>
      <c r="C309" s="105">
        <v>0.24</v>
      </c>
      <c r="D309" s="105">
        <f t="shared" si="4"/>
        <v>3071</v>
      </c>
    </row>
    <row r="310" spans="1:4" ht="12.75">
      <c r="A310" s="105">
        <v>307</v>
      </c>
      <c r="B310" s="106">
        <v>31969</v>
      </c>
      <c r="C310" s="105">
        <v>0.24</v>
      </c>
      <c r="D310" s="105">
        <f t="shared" si="4"/>
        <v>3070</v>
      </c>
    </row>
    <row r="311" spans="1:4" ht="12.75">
      <c r="A311" s="105">
        <v>308</v>
      </c>
      <c r="B311" s="106">
        <v>31972</v>
      </c>
      <c r="C311" s="105">
        <v>0.24</v>
      </c>
      <c r="D311" s="105">
        <f t="shared" si="4"/>
        <v>3069</v>
      </c>
    </row>
    <row r="312" spans="1:4" ht="12.75">
      <c r="A312" s="105">
        <v>309</v>
      </c>
      <c r="B312" s="106">
        <v>31973</v>
      </c>
      <c r="C312" s="105">
        <v>0.24</v>
      </c>
      <c r="D312" s="105">
        <f t="shared" si="4"/>
        <v>3068</v>
      </c>
    </row>
    <row r="313" spans="1:4" ht="12.75">
      <c r="A313" s="105">
        <v>310</v>
      </c>
      <c r="B313" s="106">
        <v>31974</v>
      </c>
      <c r="C313" s="105">
        <v>0.25</v>
      </c>
      <c r="D313" s="105">
        <f t="shared" si="4"/>
        <v>3067</v>
      </c>
    </row>
    <row r="314" spans="1:4" ht="12.75">
      <c r="A314" s="105">
        <v>311</v>
      </c>
      <c r="B314" s="106">
        <v>31975</v>
      </c>
      <c r="C314" s="105">
        <v>0.25</v>
      </c>
      <c r="D314" s="105">
        <f t="shared" si="4"/>
        <v>3066</v>
      </c>
    </row>
    <row r="315" spans="1:4" ht="12.75">
      <c r="A315" s="105">
        <v>312</v>
      </c>
      <c r="B315" s="106">
        <v>31976</v>
      </c>
      <c r="C315" s="105">
        <v>0.26</v>
      </c>
      <c r="D315" s="105">
        <f t="shared" si="4"/>
        <v>3065</v>
      </c>
    </row>
    <row r="316" spans="1:4" ht="12.75">
      <c r="A316" s="105">
        <v>313</v>
      </c>
      <c r="B316" s="106">
        <v>31979</v>
      </c>
      <c r="C316" s="105">
        <v>0.26</v>
      </c>
      <c r="D316" s="105">
        <f t="shared" si="4"/>
        <v>3064</v>
      </c>
    </row>
    <row r="317" spans="1:4" ht="12.75">
      <c r="A317" s="105">
        <v>314</v>
      </c>
      <c r="B317" s="106">
        <v>31980</v>
      </c>
      <c r="C317" s="105">
        <v>0.25</v>
      </c>
      <c r="D317" s="105">
        <f t="shared" si="4"/>
        <v>3063</v>
      </c>
    </row>
    <row r="318" spans="1:4" ht="12.75">
      <c r="A318" s="105">
        <v>315</v>
      </c>
      <c r="B318" s="106">
        <v>31981</v>
      </c>
      <c r="C318" s="105">
        <v>0.25</v>
      </c>
      <c r="D318" s="105">
        <f t="shared" si="4"/>
        <v>3062</v>
      </c>
    </row>
    <row r="319" spans="1:4" ht="12.75">
      <c r="A319" s="105">
        <v>316</v>
      </c>
      <c r="B319" s="106">
        <v>31982</v>
      </c>
      <c r="C319" s="105">
        <v>0.25</v>
      </c>
      <c r="D319" s="105">
        <f t="shared" si="4"/>
        <v>3061</v>
      </c>
    </row>
    <row r="320" spans="1:4" ht="12.75">
      <c r="A320" s="105">
        <v>317</v>
      </c>
      <c r="B320" s="106">
        <v>31983</v>
      </c>
      <c r="C320" s="105">
        <v>0.25</v>
      </c>
      <c r="D320" s="105">
        <f t="shared" si="4"/>
        <v>3060</v>
      </c>
    </row>
    <row r="321" spans="1:4" ht="12.75">
      <c r="A321" s="105">
        <v>318</v>
      </c>
      <c r="B321" s="106">
        <v>31986</v>
      </c>
      <c r="C321" s="105">
        <v>0.26</v>
      </c>
      <c r="D321" s="105">
        <f t="shared" si="4"/>
        <v>3059</v>
      </c>
    </row>
    <row r="322" spans="1:4" ht="12.75">
      <c r="A322" s="105">
        <v>319</v>
      </c>
      <c r="B322" s="106">
        <v>31987</v>
      </c>
      <c r="C322" s="105">
        <v>0.27</v>
      </c>
      <c r="D322" s="105">
        <f t="shared" si="4"/>
        <v>3058</v>
      </c>
    </row>
    <row r="323" spans="1:4" ht="12.75">
      <c r="A323" s="105">
        <v>320</v>
      </c>
      <c r="B323" s="106">
        <v>31988</v>
      </c>
      <c r="C323" s="105">
        <v>0.27</v>
      </c>
      <c r="D323" s="105">
        <f t="shared" si="4"/>
        <v>3057</v>
      </c>
    </row>
    <row r="324" spans="1:4" ht="12.75">
      <c r="A324" s="105">
        <v>321</v>
      </c>
      <c r="B324" s="106">
        <v>31989</v>
      </c>
      <c r="C324" s="105">
        <v>0.27</v>
      </c>
      <c r="D324" s="105">
        <f aca="true" t="shared" si="5" ref="D324:D387">3377-A324</f>
        <v>3056</v>
      </c>
    </row>
    <row r="325" spans="1:4" ht="12.75">
      <c r="A325" s="105">
        <v>322</v>
      </c>
      <c r="B325" s="106">
        <v>31990</v>
      </c>
      <c r="C325" s="105">
        <v>0.28</v>
      </c>
      <c r="D325" s="105">
        <f t="shared" si="5"/>
        <v>3055</v>
      </c>
    </row>
    <row r="326" spans="1:4" ht="12.75">
      <c r="A326" s="105">
        <v>323</v>
      </c>
      <c r="B326" s="106">
        <v>31993</v>
      </c>
      <c r="C326" s="105">
        <v>0.29</v>
      </c>
      <c r="D326" s="105">
        <f t="shared" si="5"/>
        <v>3054</v>
      </c>
    </row>
    <row r="327" spans="1:4" ht="12.75">
      <c r="A327" s="105">
        <v>324</v>
      </c>
      <c r="B327" s="106">
        <v>31994</v>
      </c>
      <c r="C327" s="105">
        <v>0.28</v>
      </c>
      <c r="D327" s="105">
        <f t="shared" si="5"/>
        <v>3053</v>
      </c>
    </row>
    <row r="328" spans="1:4" ht="12.75">
      <c r="A328" s="105">
        <v>325</v>
      </c>
      <c r="B328" s="106">
        <v>31995</v>
      </c>
      <c r="C328" s="105">
        <v>0.28</v>
      </c>
      <c r="D328" s="105">
        <f t="shared" si="5"/>
        <v>3052</v>
      </c>
    </row>
    <row r="329" spans="1:4" ht="12.75">
      <c r="A329" s="105">
        <v>326</v>
      </c>
      <c r="B329" s="106">
        <v>31996</v>
      </c>
      <c r="C329" s="105">
        <v>0.27</v>
      </c>
      <c r="D329" s="105">
        <f t="shared" si="5"/>
        <v>3051</v>
      </c>
    </row>
    <row r="330" spans="1:4" ht="12.75">
      <c r="A330" s="105">
        <v>327</v>
      </c>
      <c r="B330" s="106">
        <v>31997</v>
      </c>
      <c r="C330" s="105">
        <v>0.27</v>
      </c>
      <c r="D330" s="105">
        <f t="shared" si="5"/>
        <v>3050</v>
      </c>
    </row>
    <row r="331" spans="1:4" ht="12.75">
      <c r="A331" s="105">
        <v>328</v>
      </c>
      <c r="B331" s="106">
        <v>32000</v>
      </c>
      <c r="C331" s="105">
        <v>0.28</v>
      </c>
      <c r="D331" s="105">
        <f t="shared" si="5"/>
        <v>3049</v>
      </c>
    </row>
    <row r="332" spans="1:4" ht="12.75">
      <c r="A332" s="105">
        <v>329</v>
      </c>
      <c r="B332" s="106">
        <v>32001</v>
      </c>
      <c r="C332" s="105">
        <v>0.29</v>
      </c>
      <c r="D332" s="105">
        <f t="shared" si="5"/>
        <v>3048</v>
      </c>
    </row>
    <row r="333" spans="1:4" ht="12.75">
      <c r="A333" s="105">
        <v>330</v>
      </c>
      <c r="B333" s="106">
        <v>32002</v>
      </c>
      <c r="C333" s="105">
        <v>0.3</v>
      </c>
      <c r="D333" s="105">
        <f t="shared" si="5"/>
        <v>3047</v>
      </c>
    </row>
    <row r="334" spans="1:4" ht="12.75">
      <c r="A334" s="105">
        <v>331</v>
      </c>
      <c r="B334" s="106">
        <v>32003</v>
      </c>
      <c r="C334" s="105">
        <v>0.29</v>
      </c>
      <c r="D334" s="105">
        <f t="shared" si="5"/>
        <v>3046</v>
      </c>
    </row>
    <row r="335" spans="1:4" ht="12.75">
      <c r="A335" s="105">
        <v>332</v>
      </c>
      <c r="B335" s="106">
        <v>32004</v>
      </c>
      <c r="C335" s="105">
        <v>0.3</v>
      </c>
      <c r="D335" s="105">
        <f t="shared" si="5"/>
        <v>3045</v>
      </c>
    </row>
    <row r="336" spans="1:4" ht="12.75">
      <c r="A336" s="105">
        <v>333</v>
      </c>
      <c r="B336" s="106">
        <v>32007</v>
      </c>
      <c r="C336" s="105">
        <v>0.29</v>
      </c>
      <c r="D336" s="105">
        <f t="shared" si="5"/>
        <v>3044</v>
      </c>
    </row>
    <row r="337" spans="1:4" ht="12.75">
      <c r="A337" s="105">
        <v>334</v>
      </c>
      <c r="B337" s="106">
        <v>32008</v>
      </c>
      <c r="C337" s="105">
        <v>0.29</v>
      </c>
      <c r="D337" s="105">
        <f t="shared" si="5"/>
        <v>3043</v>
      </c>
    </row>
    <row r="338" spans="1:4" ht="12.75">
      <c r="A338" s="105">
        <v>335</v>
      </c>
      <c r="B338" s="106">
        <v>32009</v>
      </c>
      <c r="C338" s="105">
        <v>0.31</v>
      </c>
      <c r="D338" s="105">
        <f t="shared" si="5"/>
        <v>3042</v>
      </c>
    </row>
    <row r="339" spans="1:4" ht="12.75">
      <c r="A339" s="105">
        <v>336</v>
      </c>
      <c r="B339" s="106">
        <v>32010</v>
      </c>
      <c r="C339" s="105">
        <v>0.31</v>
      </c>
      <c r="D339" s="105">
        <f t="shared" si="5"/>
        <v>3041</v>
      </c>
    </row>
    <row r="340" spans="1:4" ht="12.75">
      <c r="A340" s="105">
        <v>337</v>
      </c>
      <c r="B340" s="106">
        <v>32011</v>
      </c>
      <c r="C340" s="105">
        <v>0.32</v>
      </c>
      <c r="D340" s="105">
        <f t="shared" si="5"/>
        <v>3040</v>
      </c>
    </row>
    <row r="341" spans="1:4" ht="12.75">
      <c r="A341" s="105">
        <v>338</v>
      </c>
      <c r="B341" s="106">
        <v>32014</v>
      </c>
      <c r="C341" s="105">
        <v>0.32</v>
      </c>
      <c r="D341" s="105">
        <f t="shared" si="5"/>
        <v>3039</v>
      </c>
    </row>
    <row r="342" spans="1:4" ht="12.75">
      <c r="A342" s="105">
        <v>339</v>
      </c>
      <c r="B342" s="106">
        <v>32015</v>
      </c>
      <c r="C342" s="105">
        <v>0.32</v>
      </c>
      <c r="D342" s="105">
        <f t="shared" si="5"/>
        <v>3038</v>
      </c>
    </row>
    <row r="343" spans="1:4" ht="12.75">
      <c r="A343" s="105">
        <v>340</v>
      </c>
      <c r="B343" s="106">
        <v>32016</v>
      </c>
      <c r="C343" s="105">
        <v>0.32</v>
      </c>
      <c r="D343" s="105">
        <f t="shared" si="5"/>
        <v>3037</v>
      </c>
    </row>
    <row r="344" spans="1:4" ht="12.75">
      <c r="A344" s="105">
        <v>341</v>
      </c>
      <c r="B344" s="106">
        <v>32017</v>
      </c>
      <c r="C344" s="105">
        <v>0.32</v>
      </c>
      <c r="D344" s="105">
        <f t="shared" si="5"/>
        <v>3036</v>
      </c>
    </row>
    <row r="345" spans="1:4" ht="12.75">
      <c r="A345" s="105">
        <v>342</v>
      </c>
      <c r="B345" s="106">
        <v>32018</v>
      </c>
      <c r="C345" s="105">
        <v>0.32</v>
      </c>
      <c r="D345" s="105">
        <f t="shared" si="5"/>
        <v>3035</v>
      </c>
    </row>
    <row r="346" spans="1:4" ht="12.75">
      <c r="A346" s="105">
        <v>343</v>
      </c>
      <c r="B346" s="106">
        <v>32022</v>
      </c>
      <c r="C346" s="105">
        <v>0.31</v>
      </c>
      <c r="D346" s="105">
        <f t="shared" si="5"/>
        <v>3034</v>
      </c>
    </row>
    <row r="347" spans="1:4" ht="12.75">
      <c r="A347" s="105">
        <v>344</v>
      </c>
      <c r="B347" s="106">
        <v>32023</v>
      </c>
      <c r="C347" s="105">
        <v>0.3</v>
      </c>
      <c r="D347" s="105">
        <f t="shared" si="5"/>
        <v>3033</v>
      </c>
    </row>
    <row r="348" spans="1:4" ht="12.75">
      <c r="A348" s="105">
        <v>345</v>
      </c>
      <c r="B348" s="106">
        <v>32024</v>
      </c>
      <c r="C348" s="105">
        <v>0.29</v>
      </c>
      <c r="D348" s="105">
        <f t="shared" si="5"/>
        <v>3032</v>
      </c>
    </row>
    <row r="349" spans="1:4" ht="12.75">
      <c r="A349" s="105">
        <v>346</v>
      </c>
      <c r="B349" s="106">
        <v>32025</v>
      </c>
      <c r="C349" s="105">
        <v>0.29</v>
      </c>
      <c r="D349" s="105">
        <f t="shared" si="5"/>
        <v>3031</v>
      </c>
    </row>
    <row r="350" spans="1:4" ht="12.75">
      <c r="A350" s="105">
        <v>347</v>
      </c>
      <c r="B350" s="106">
        <v>32028</v>
      </c>
      <c r="C350" s="105">
        <v>0.3</v>
      </c>
      <c r="D350" s="105">
        <f t="shared" si="5"/>
        <v>3030</v>
      </c>
    </row>
    <row r="351" spans="1:4" ht="12.75">
      <c r="A351" s="105">
        <v>348</v>
      </c>
      <c r="B351" s="106">
        <v>32029</v>
      </c>
      <c r="C351" s="105">
        <v>0.3</v>
      </c>
      <c r="D351" s="105">
        <f t="shared" si="5"/>
        <v>3029</v>
      </c>
    </row>
    <row r="352" spans="1:4" ht="12.75">
      <c r="A352" s="105">
        <v>349</v>
      </c>
      <c r="B352" s="106">
        <v>32030</v>
      </c>
      <c r="C352" s="105">
        <v>0.31</v>
      </c>
      <c r="D352" s="105">
        <f t="shared" si="5"/>
        <v>3028</v>
      </c>
    </row>
    <row r="353" spans="1:4" ht="12.75">
      <c r="A353" s="105">
        <v>350</v>
      </c>
      <c r="B353" s="106">
        <v>32031</v>
      </c>
      <c r="C353" s="105">
        <v>0.31</v>
      </c>
      <c r="D353" s="105">
        <f t="shared" si="5"/>
        <v>3027</v>
      </c>
    </row>
    <row r="354" spans="1:4" ht="12.75">
      <c r="A354" s="105">
        <v>351</v>
      </c>
      <c r="B354" s="106">
        <v>32032</v>
      </c>
      <c r="C354" s="105">
        <v>0.31</v>
      </c>
      <c r="D354" s="105">
        <f t="shared" si="5"/>
        <v>3026</v>
      </c>
    </row>
    <row r="355" spans="1:4" ht="12.75">
      <c r="A355" s="105">
        <v>352</v>
      </c>
      <c r="B355" s="106">
        <v>32035</v>
      </c>
      <c r="C355" s="105">
        <v>0.3</v>
      </c>
      <c r="D355" s="105">
        <f t="shared" si="5"/>
        <v>3025</v>
      </c>
    </row>
    <row r="356" spans="1:4" ht="12.75">
      <c r="A356" s="105">
        <v>353</v>
      </c>
      <c r="B356" s="106">
        <v>32036</v>
      </c>
      <c r="C356" s="105">
        <v>0.3</v>
      </c>
      <c r="D356" s="105">
        <f t="shared" si="5"/>
        <v>3024</v>
      </c>
    </row>
    <row r="357" spans="1:4" ht="12.75">
      <c r="A357" s="105">
        <v>354</v>
      </c>
      <c r="B357" s="106">
        <v>32037</v>
      </c>
      <c r="C357" s="105">
        <v>0.31</v>
      </c>
      <c r="D357" s="105">
        <f t="shared" si="5"/>
        <v>3023</v>
      </c>
    </row>
    <row r="358" spans="1:4" ht="12.75">
      <c r="A358" s="105">
        <v>355</v>
      </c>
      <c r="B358" s="106">
        <v>32038</v>
      </c>
      <c r="C358" s="105">
        <v>0.31</v>
      </c>
      <c r="D358" s="105">
        <f t="shared" si="5"/>
        <v>3022</v>
      </c>
    </row>
    <row r="359" spans="1:4" ht="12.75">
      <c r="A359" s="105">
        <v>356</v>
      </c>
      <c r="B359" s="106">
        <v>32039</v>
      </c>
      <c r="C359" s="105">
        <v>0.31</v>
      </c>
      <c r="D359" s="105">
        <f t="shared" si="5"/>
        <v>3021</v>
      </c>
    </row>
    <row r="360" spans="1:4" ht="12.75">
      <c r="A360" s="105">
        <v>357</v>
      </c>
      <c r="B360" s="106">
        <v>32042</v>
      </c>
      <c r="C360" s="105">
        <v>0.31</v>
      </c>
      <c r="D360" s="105">
        <f t="shared" si="5"/>
        <v>3020</v>
      </c>
    </row>
    <row r="361" spans="1:4" ht="12.75">
      <c r="A361" s="105">
        <v>358</v>
      </c>
      <c r="B361" s="106">
        <v>32043</v>
      </c>
      <c r="C361" s="105">
        <v>0.31</v>
      </c>
      <c r="D361" s="105">
        <f t="shared" si="5"/>
        <v>3019</v>
      </c>
    </row>
    <row r="362" spans="1:4" ht="12.75">
      <c r="A362" s="105">
        <v>359</v>
      </c>
      <c r="B362" s="106">
        <v>32044</v>
      </c>
      <c r="C362" s="105">
        <v>0.3</v>
      </c>
      <c r="D362" s="105">
        <f t="shared" si="5"/>
        <v>3018</v>
      </c>
    </row>
    <row r="363" spans="1:4" ht="12.75">
      <c r="A363" s="105">
        <v>360</v>
      </c>
      <c r="B363" s="106">
        <v>32045</v>
      </c>
      <c r="C363" s="105">
        <v>0.28</v>
      </c>
      <c r="D363" s="105">
        <f t="shared" si="5"/>
        <v>3017</v>
      </c>
    </row>
    <row r="364" spans="1:4" ht="12.75">
      <c r="A364" s="105">
        <v>361</v>
      </c>
      <c r="B364" s="106">
        <v>32046</v>
      </c>
      <c r="C364" s="105">
        <v>0.28</v>
      </c>
      <c r="D364" s="105">
        <f t="shared" si="5"/>
        <v>3016</v>
      </c>
    </row>
    <row r="365" spans="1:4" ht="12.75">
      <c r="A365" s="105">
        <v>362</v>
      </c>
      <c r="B365" s="106">
        <v>32049</v>
      </c>
      <c r="C365" s="105">
        <v>0.28</v>
      </c>
      <c r="D365" s="105">
        <f t="shared" si="5"/>
        <v>3015</v>
      </c>
    </row>
    <row r="366" spans="1:4" ht="12.75">
      <c r="A366" s="105">
        <v>363</v>
      </c>
      <c r="B366" s="106">
        <v>32050</v>
      </c>
      <c r="C366" s="105">
        <v>0.29</v>
      </c>
      <c r="D366" s="105">
        <f t="shared" si="5"/>
        <v>3014</v>
      </c>
    </row>
    <row r="367" spans="1:4" ht="12.75">
      <c r="A367" s="105">
        <v>364</v>
      </c>
      <c r="B367" s="106">
        <v>32051</v>
      </c>
      <c r="C367" s="105">
        <v>0.29</v>
      </c>
      <c r="D367" s="105">
        <f t="shared" si="5"/>
        <v>3013</v>
      </c>
    </row>
    <row r="368" spans="1:4" ht="12.75">
      <c r="A368" s="105">
        <v>365</v>
      </c>
      <c r="B368" s="106">
        <v>32052</v>
      </c>
      <c r="C368" s="105">
        <v>0.28</v>
      </c>
      <c r="D368" s="105">
        <f t="shared" si="5"/>
        <v>3012</v>
      </c>
    </row>
    <row r="369" spans="1:4" ht="12.75">
      <c r="A369" s="105">
        <v>366</v>
      </c>
      <c r="B369" s="106">
        <v>32053</v>
      </c>
      <c r="C369" s="105">
        <v>0.29</v>
      </c>
      <c r="D369" s="105">
        <f t="shared" si="5"/>
        <v>3011</v>
      </c>
    </row>
    <row r="370" spans="1:4" ht="12.75">
      <c r="A370" s="105">
        <v>367</v>
      </c>
      <c r="B370" s="106">
        <v>32056</v>
      </c>
      <c r="C370" s="105">
        <v>0.29</v>
      </c>
      <c r="D370" s="105">
        <f t="shared" si="5"/>
        <v>3010</v>
      </c>
    </row>
    <row r="371" spans="1:4" ht="12.75">
      <c r="A371" s="105">
        <v>368</v>
      </c>
      <c r="B371" s="106">
        <v>32057</v>
      </c>
      <c r="C371" s="105">
        <v>0.29</v>
      </c>
      <c r="D371" s="105">
        <f t="shared" si="5"/>
        <v>3009</v>
      </c>
    </row>
    <row r="372" spans="1:4" ht="12.75">
      <c r="A372" s="105">
        <v>369</v>
      </c>
      <c r="B372" s="106">
        <v>32058</v>
      </c>
      <c r="C372" s="105">
        <v>0.27</v>
      </c>
      <c r="D372" s="105">
        <f t="shared" si="5"/>
        <v>3008</v>
      </c>
    </row>
    <row r="373" spans="1:4" ht="12.75">
      <c r="A373" s="105">
        <v>370</v>
      </c>
      <c r="B373" s="106">
        <v>32059</v>
      </c>
      <c r="C373" s="105">
        <v>0.27</v>
      </c>
      <c r="D373" s="105">
        <f t="shared" si="5"/>
        <v>3007</v>
      </c>
    </row>
    <row r="374" spans="1:4" ht="12.75">
      <c r="A374" s="105">
        <v>371</v>
      </c>
      <c r="B374" s="106">
        <v>32060</v>
      </c>
      <c r="C374" s="105">
        <v>0.28</v>
      </c>
      <c r="D374" s="105">
        <f t="shared" si="5"/>
        <v>3006</v>
      </c>
    </row>
    <row r="375" spans="1:4" ht="12.75">
      <c r="A375" s="105">
        <v>372</v>
      </c>
      <c r="B375" s="106">
        <v>32063</v>
      </c>
      <c r="C375" s="105">
        <v>0.3</v>
      </c>
      <c r="D375" s="105">
        <f t="shared" si="5"/>
        <v>3005</v>
      </c>
    </row>
    <row r="376" spans="1:4" ht="12.75">
      <c r="A376" s="105">
        <v>373</v>
      </c>
      <c r="B376" s="106">
        <v>32064</v>
      </c>
      <c r="C376" s="105">
        <v>0.31</v>
      </c>
      <c r="D376" s="105">
        <f t="shared" si="5"/>
        <v>3004</v>
      </c>
    </row>
    <row r="377" spans="1:4" ht="12.75">
      <c r="A377" s="105">
        <v>374</v>
      </c>
      <c r="B377" s="106">
        <v>32065</v>
      </c>
      <c r="C377" s="105">
        <v>0.31</v>
      </c>
      <c r="D377" s="105">
        <f t="shared" si="5"/>
        <v>3003</v>
      </c>
    </row>
    <row r="378" spans="1:4" ht="12.75">
      <c r="A378" s="105">
        <v>375</v>
      </c>
      <c r="B378" s="106">
        <v>32066</v>
      </c>
      <c r="C378" s="105">
        <v>0.31</v>
      </c>
      <c r="D378" s="105">
        <f t="shared" si="5"/>
        <v>3002</v>
      </c>
    </row>
    <row r="379" spans="1:4" ht="12.75">
      <c r="A379" s="105">
        <v>376</v>
      </c>
      <c r="B379" s="106">
        <v>32067</v>
      </c>
      <c r="C379" s="105">
        <v>0.31</v>
      </c>
      <c r="D379" s="105">
        <f t="shared" si="5"/>
        <v>3001</v>
      </c>
    </row>
    <row r="380" spans="1:4" ht="12.75">
      <c r="A380" s="105">
        <v>377</v>
      </c>
      <c r="B380" s="106">
        <v>32070</v>
      </c>
      <c r="C380" s="105">
        <v>0.31</v>
      </c>
      <c r="D380" s="105">
        <f t="shared" si="5"/>
        <v>3000</v>
      </c>
    </row>
    <row r="381" spans="1:4" ht="12.75">
      <c r="A381" s="105">
        <v>378</v>
      </c>
      <c r="B381" s="106">
        <v>32071</v>
      </c>
      <c r="C381" s="105">
        <v>0.31</v>
      </c>
      <c r="D381" s="105">
        <f t="shared" si="5"/>
        <v>2999</v>
      </c>
    </row>
    <row r="382" spans="1:4" ht="12.75">
      <c r="A382" s="105">
        <v>379</v>
      </c>
      <c r="B382" s="106">
        <v>32072</v>
      </c>
      <c r="C382" s="105">
        <v>0.32</v>
      </c>
      <c r="D382" s="105">
        <f t="shared" si="5"/>
        <v>2998</v>
      </c>
    </row>
    <row r="383" spans="1:4" ht="12.75">
      <c r="A383" s="105">
        <v>380</v>
      </c>
      <c r="B383" s="106">
        <v>32073</v>
      </c>
      <c r="C383" s="105">
        <v>0.31</v>
      </c>
      <c r="D383" s="105">
        <f t="shared" si="5"/>
        <v>2997</v>
      </c>
    </row>
    <row r="384" spans="1:4" ht="12.75">
      <c r="A384" s="105">
        <v>381</v>
      </c>
      <c r="B384" s="106">
        <v>32074</v>
      </c>
      <c r="C384" s="105">
        <v>0.3</v>
      </c>
      <c r="D384" s="105">
        <f t="shared" si="5"/>
        <v>2996</v>
      </c>
    </row>
    <row r="385" spans="1:4" ht="12.75">
      <c r="A385" s="105">
        <v>382</v>
      </c>
      <c r="B385" s="106">
        <v>32077</v>
      </c>
      <c r="C385" s="105">
        <v>0.31</v>
      </c>
      <c r="D385" s="105">
        <f t="shared" si="5"/>
        <v>2995</v>
      </c>
    </row>
    <row r="386" spans="1:4" ht="12.75">
      <c r="A386" s="105">
        <v>383</v>
      </c>
      <c r="B386" s="106">
        <v>32078</v>
      </c>
      <c r="C386" s="105">
        <v>0.32</v>
      </c>
      <c r="D386" s="105">
        <f t="shared" si="5"/>
        <v>2994</v>
      </c>
    </row>
    <row r="387" spans="1:4" ht="12.75">
      <c r="A387" s="105">
        <v>384</v>
      </c>
      <c r="B387" s="106">
        <v>32079</v>
      </c>
      <c r="C387" s="105">
        <v>0.33</v>
      </c>
      <c r="D387" s="105">
        <f t="shared" si="5"/>
        <v>2993</v>
      </c>
    </row>
    <row r="388" spans="1:4" ht="12.75">
      <c r="A388" s="105">
        <v>385</v>
      </c>
      <c r="B388" s="106">
        <v>32080</v>
      </c>
      <c r="C388" s="105">
        <v>0.34</v>
      </c>
      <c r="D388" s="105">
        <f aca="true" t="shared" si="6" ref="D388:D451">3377-A388</f>
        <v>2992</v>
      </c>
    </row>
    <row r="389" spans="1:4" ht="12.75">
      <c r="A389" s="105">
        <v>386</v>
      </c>
      <c r="B389" s="106">
        <v>32081</v>
      </c>
      <c r="C389" s="105">
        <v>0.33</v>
      </c>
      <c r="D389" s="105">
        <f t="shared" si="6"/>
        <v>2991</v>
      </c>
    </row>
    <row r="390" spans="1:4" ht="12.75">
      <c r="A390" s="105">
        <v>387</v>
      </c>
      <c r="B390" s="106">
        <v>32084</v>
      </c>
      <c r="C390" s="105">
        <v>0.33</v>
      </c>
      <c r="D390" s="105">
        <f t="shared" si="6"/>
        <v>2990</v>
      </c>
    </row>
    <row r="391" spans="1:4" ht="12.75">
      <c r="A391" s="105">
        <v>388</v>
      </c>
      <c r="B391" s="106">
        <v>32085</v>
      </c>
      <c r="C391" s="105">
        <v>0.34</v>
      </c>
      <c r="D391" s="105">
        <f t="shared" si="6"/>
        <v>2989</v>
      </c>
    </row>
    <row r="392" spans="1:4" ht="12.75">
      <c r="A392" s="105">
        <v>389</v>
      </c>
      <c r="B392" s="106">
        <v>32086</v>
      </c>
      <c r="C392" s="105">
        <v>0.34</v>
      </c>
      <c r="D392" s="105">
        <f t="shared" si="6"/>
        <v>2988</v>
      </c>
    </row>
    <row r="393" spans="1:4" ht="12.75">
      <c r="A393" s="105">
        <v>390</v>
      </c>
      <c r="B393" s="106">
        <v>32087</v>
      </c>
      <c r="C393" s="105">
        <v>0.36</v>
      </c>
      <c r="D393" s="105">
        <f t="shared" si="6"/>
        <v>2987</v>
      </c>
    </row>
    <row r="394" spans="1:4" ht="12.75">
      <c r="A394" s="105">
        <v>391</v>
      </c>
      <c r="B394" s="106">
        <v>32088</v>
      </c>
      <c r="C394" s="105">
        <v>0.37</v>
      </c>
      <c r="D394" s="105">
        <f t="shared" si="6"/>
        <v>2986</v>
      </c>
    </row>
    <row r="395" spans="1:4" ht="12.75">
      <c r="A395" s="105">
        <v>392</v>
      </c>
      <c r="B395" s="106">
        <v>32091</v>
      </c>
      <c r="C395" s="105">
        <v>0.37</v>
      </c>
      <c r="D395" s="105">
        <f t="shared" si="6"/>
        <v>2985</v>
      </c>
    </row>
    <row r="396" spans="1:4" ht="12.75">
      <c r="A396" s="105">
        <v>393</v>
      </c>
      <c r="B396" s="106">
        <v>32092</v>
      </c>
      <c r="C396" s="105">
        <v>0.37</v>
      </c>
      <c r="D396" s="105">
        <f t="shared" si="6"/>
        <v>2984</v>
      </c>
    </row>
    <row r="397" spans="1:4" ht="12.75">
      <c r="A397" s="105">
        <v>394</v>
      </c>
      <c r="B397" s="106">
        <v>32093</v>
      </c>
      <c r="C397" s="105">
        <v>0.38</v>
      </c>
      <c r="D397" s="105">
        <f t="shared" si="6"/>
        <v>2983</v>
      </c>
    </row>
    <row r="398" spans="1:4" ht="12.75">
      <c r="A398" s="105">
        <v>395</v>
      </c>
      <c r="B398" s="106">
        <v>32094</v>
      </c>
      <c r="C398" s="105">
        <v>0.38</v>
      </c>
      <c r="D398" s="105">
        <f t="shared" si="6"/>
        <v>2982</v>
      </c>
    </row>
    <row r="399" spans="1:4" ht="12.75">
      <c r="A399" s="105">
        <v>396</v>
      </c>
      <c r="B399" s="106">
        <v>32095</v>
      </c>
      <c r="C399" s="105">
        <v>0.36</v>
      </c>
      <c r="D399" s="105">
        <f t="shared" si="6"/>
        <v>2981</v>
      </c>
    </row>
    <row r="400" spans="1:4" ht="12.75">
      <c r="A400" s="105">
        <v>397</v>
      </c>
      <c r="B400" s="106">
        <v>32098</v>
      </c>
      <c r="C400" s="105">
        <v>0.36</v>
      </c>
      <c r="D400" s="105">
        <f t="shared" si="6"/>
        <v>2980</v>
      </c>
    </row>
    <row r="401" spans="1:4" ht="12.75">
      <c r="A401" s="105">
        <v>398</v>
      </c>
      <c r="B401" s="106">
        <v>32099</v>
      </c>
      <c r="C401" s="105">
        <v>0.35</v>
      </c>
      <c r="D401" s="105">
        <f t="shared" si="6"/>
        <v>2979</v>
      </c>
    </row>
    <row r="402" spans="1:4" ht="12.75">
      <c r="A402" s="105">
        <v>399</v>
      </c>
      <c r="B402" s="106">
        <v>32100</v>
      </c>
      <c r="C402" s="105">
        <v>0.35</v>
      </c>
      <c r="D402" s="105">
        <f t="shared" si="6"/>
        <v>2978</v>
      </c>
    </row>
    <row r="403" spans="1:4" ht="12.75">
      <c r="A403" s="105">
        <v>400</v>
      </c>
      <c r="B403" s="106">
        <v>32101</v>
      </c>
      <c r="C403" s="105">
        <v>0.35</v>
      </c>
      <c r="D403" s="105">
        <f t="shared" si="6"/>
        <v>2977</v>
      </c>
    </row>
    <row r="404" spans="1:4" ht="12.75">
      <c r="A404" s="105">
        <v>401</v>
      </c>
      <c r="B404" s="106">
        <v>32102</v>
      </c>
      <c r="C404" s="105">
        <v>0.34</v>
      </c>
      <c r="D404" s="105">
        <f t="shared" si="6"/>
        <v>2976</v>
      </c>
    </row>
    <row r="405" spans="1:4" ht="12.75">
      <c r="A405" s="105">
        <v>402</v>
      </c>
      <c r="B405" s="106">
        <v>32105</v>
      </c>
      <c r="C405" s="105">
        <v>0.34</v>
      </c>
      <c r="D405" s="105">
        <f t="shared" si="6"/>
        <v>2975</v>
      </c>
    </row>
    <row r="406" spans="1:4" ht="12.75">
      <c r="A406" s="105">
        <v>403</v>
      </c>
      <c r="B406" s="106">
        <v>32106</v>
      </c>
      <c r="C406" s="105">
        <v>0.34</v>
      </c>
      <c r="D406" s="105">
        <f t="shared" si="6"/>
        <v>2974</v>
      </c>
    </row>
    <row r="407" spans="1:4" ht="12.75">
      <c r="A407" s="105">
        <v>404</v>
      </c>
      <c r="B407" s="106">
        <v>32107</v>
      </c>
      <c r="C407" s="105">
        <v>0.34</v>
      </c>
      <c r="D407" s="105">
        <f t="shared" si="6"/>
        <v>2973</v>
      </c>
    </row>
    <row r="408" spans="1:4" ht="12.75">
      <c r="A408" s="105">
        <v>405</v>
      </c>
      <c r="B408" s="106">
        <v>32109</v>
      </c>
      <c r="C408" s="105">
        <v>0.34</v>
      </c>
      <c r="D408" s="105">
        <f t="shared" si="6"/>
        <v>2972</v>
      </c>
    </row>
    <row r="409" spans="1:4" ht="12.75">
      <c r="A409" s="105">
        <v>406</v>
      </c>
      <c r="B409" s="106">
        <v>32112</v>
      </c>
      <c r="C409" s="105">
        <v>0.36</v>
      </c>
      <c r="D409" s="105">
        <f t="shared" si="6"/>
        <v>2971</v>
      </c>
    </row>
    <row r="410" spans="1:4" ht="12.75">
      <c r="A410" s="105">
        <v>407</v>
      </c>
      <c r="B410" s="106">
        <v>32113</v>
      </c>
      <c r="C410" s="105">
        <v>0.37</v>
      </c>
      <c r="D410" s="105">
        <f t="shared" si="6"/>
        <v>2970</v>
      </c>
    </row>
    <row r="411" spans="1:4" ht="12.75">
      <c r="A411" s="105">
        <v>408</v>
      </c>
      <c r="B411" s="106">
        <v>32114</v>
      </c>
      <c r="C411" s="105">
        <v>0.38</v>
      </c>
      <c r="D411" s="105">
        <f t="shared" si="6"/>
        <v>2969</v>
      </c>
    </row>
    <row r="412" spans="1:4" ht="12.75">
      <c r="A412" s="105">
        <v>409</v>
      </c>
      <c r="B412" s="106">
        <v>32115</v>
      </c>
      <c r="C412" s="105">
        <v>0.38</v>
      </c>
      <c r="D412" s="105">
        <f t="shared" si="6"/>
        <v>2968</v>
      </c>
    </row>
    <row r="413" spans="1:4" ht="12.75">
      <c r="A413" s="105">
        <v>410</v>
      </c>
      <c r="B413" s="106">
        <v>32116</v>
      </c>
      <c r="C413" s="105">
        <v>0.37</v>
      </c>
      <c r="D413" s="105">
        <f t="shared" si="6"/>
        <v>2967</v>
      </c>
    </row>
    <row r="414" spans="1:4" ht="12.75">
      <c r="A414" s="105">
        <v>411</v>
      </c>
      <c r="B414" s="106">
        <v>32119</v>
      </c>
      <c r="C414" s="105">
        <v>0.38</v>
      </c>
      <c r="D414" s="105">
        <f t="shared" si="6"/>
        <v>2966</v>
      </c>
    </row>
    <row r="415" spans="1:4" ht="12.75">
      <c r="A415" s="105">
        <v>412</v>
      </c>
      <c r="B415" s="106">
        <v>32120</v>
      </c>
      <c r="C415" s="105">
        <v>0.38</v>
      </c>
      <c r="D415" s="105">
        <f t="shared" si="6"/>
        <v>2965</v>
      </c>
    </row>
    <row r="416" spans="1:4" ht="12.75">
      <c r="A416" s="105">
        <v>413</v>
      </c>
      <c r="B416" s="106">
        <v>32121</v>
      </c>
      <c r="C416" s="105">
        <v>0.38</v>
      </c>
      <c r="D416" s="105">
        <f t="shared" si="6"/>
        <v>2964</v>
      </c>
    </row>
    <row r="417" spans="1:4" ht="12.75">
      <c r="A417" s="105">
        <v>414</v>
      </c>
      <c r="B417" s="106">
        <v>32122</v>
      </c>
      <c r="C417" s="105">
        <v>0.38</v>
      </c>
      <c r="D417" s="105">
        <f t="shared" si="6"/>
        <v>2963</v>
      </c>
    </row>
    <row r="418" spans="1:4" ht="12.75">
      <c r="A418" s="105">
        <v>415</v>
      </c>
      <c r="B418" s="106">
        <v>32123</v>
      </c>
      <c r="C418" s="105">
        <v>0.38</v>
      </c>
      <c r="D418" s="105">
        <f t="shared" si="6"/>
        <v>2962</v>
      </c>
    </row>
    <row r="419" spans="1:4" ht="12.75">
      <c r="A419" s="105">
        <v>416</v>
      </c>
      <c r="B419" s="106">
        <v>32126</v>
      </c>
      <c r="C419" s="105">
        <v>0.39</v>
      </c>
      <c r="D419" s="105">
        <f t="shared" si="6"/>
        <v>2961</v>
      </c>
    </row>
    <row r="420" spans="1:4" ht="12.75">
      <c r="A420" s="105">
        <v>417</v>
      </c>
      <c r="B420" s="106">
        <v>32127</v>
      </c>
      <c r="C420" s="105">
        <v>0.39</v>
      </c>
      <c r="D420" s="105">
        <f t="shared" si="6"/>
        <v>2960</v>
      </c>
    </row>
    <row r="421" spans="1:4" ht="12.75">
      <c r="A421" s="105">
        <v>418</v>
      </c>
      <c r="B421" s="106">
        <v>32128</v>
      </c>
      <c r="C421" s="105">
        <v>0.4</v>
      </c>
      <c r="D421" s="105">
        <f t="shared" si="6"/>
        <v>2959</v>
      </c>
    </row>
    <row r="422" spans="1:4" ht="12.75">
      <c r="A422" s="105">
        <v>419</v>
      </c>
      <c r="B422" s="106">
        <v>32129</v>
      </c>
      <c r="C422" s="105">
        <v>0.39</v>
      </c>
      <c r="D422" s="105">
        <f t="shared" si="6"/>
        <v>2958</v>
      </c>
    </row>
    <row r="423" spans="1:4" ht="12.75">
      <c r="A423" s="105">
        <v>420</v>
      </c>
      <c r="B423" s="106">
        <v>32130</v>
      </c>
      <c r="C423" s="105">
        <v>0.38</v>
      </c>
      <c r="D423" s="105">
        <f t="shared" si="6"/>
        <v>2957</v>
      </c>
    </row>
    <row r="424" spans="1:4" ht="12.75">
      <c r="A424" s="105">
        <v>421</v>
      </c>
      <c r="B424" s="106">
        <v>32133</v>
      </c>
      <c r="C424" s="105">
        <v>0.39</v>
      </c>
      <c r="D424" s="105">
        <f t="shared" si="6"/>
        <v>2956</v>
      </c>
    </row>
    <row r="425" spans="1:4" ht="12.75">
      <c r="A425" s="105">
        <v>422</v>
      </c>
      <c r="B425" s="106">
        <v>32134</v>
      </c>
      <c r="C425" s="105">
        <v>0.41</v>
      </c>
      <c r="D425" s="105">
        <f t="shared" si="6"/>
        <v>2955</v>
      </c>
    </row>
    <row r="426" spans="1:4" ht="12.75">
      <c r="A426" s="105">
        <v>423</v>
      </c>
      <c r="B426" s="106">
        <v>32136</v>
      </c>
      <c r="C426" s="105">
        <v>0.44</v>
      </c>
      <c r="D426" s="105">
        <f t="shared" si="6"/>
        <v>2954</v>
      </c>
    </row>
    <row r="427" spans="1:4" ht="12.75">
      <c r="A427" s="105">
        <v>424</v>
      </c>
      <c r="B427" s="106">
        <v>32137</v>
      </c>
      <c r="C427" s="105">
        <v>0.45</v>
      </c>
      <c r="D427" s="105">
        <f t="shared" si="6"/>
        <v>2953</v>
      </c>
    </row>
    <row r="428" spans="1:4" ht="12.75">
      <c r="A428" s="105">
        <v>425</v>
      </c>
      <c r="B428" s="106">
        <v>32140</v>
      </c>
      <c r="C428" s="105">
        <v>0.47</v>
      </c>
      <c r="D428" s="105">
        <f t="shared" si="6"/>
        <v>2952</v>
      </c>
    </row>
    <row r="429" spans="1:4" ht="12.75">
      <c r="A429" s="105">
        <v>426</v>
      </c>
      <c r="B429" s="106">
        <v>32141</v>
      </c>
      <c r="C429" s="105">
        <v>0.46</v>
      </c>
      <c r="D429" s="105">
        <f t="shared" si="6"/>
        <v>2951</v>
      </c>
    </row>
    <row r="430" spans="1:4" ht="12.75">
      <c r="A430" s="105">
        <v>427</v>
      </c>
      <c r="B430" s="106">
        <v>32143</v>
      </c>
      <c r="C430" s="105">
        <v>0.46</v>
      </c>
      <c r="D430" s="105">
        <f t="shared" si="6"/>
        <v>2950</v>
      </c>
    </row>
    <row r="431" spans="1:4" ht="12.75">
      <c r="A431" s="105">
        <v>428</v>
      </c>
      <c r="B431" s="106">
        <v>32144</v>
      </c>
      <c r="C431" s="105">
        <v>0.47</v>
      </c>
      <c r="D431" s="105">
        <f t="shared" si="6"/>
        <v>2949</v>
      </c>
    </row>
    <row r="432" spans="1:4" ht="12.75">
      <c r="A432" s="105">
        <v>429</v>
      </c>
      <c r="B432" s="106">
        <v>32147</v>
      </c>
      <c r="C432" s="105">
        <v>0.47</v>
      </c>
      <c r="D432" s="105">
        <f t="shared" si="6"/>
        <v>2948</v>
      </c>
    </row>
    <row r="433" spans="1:4" ht="12.75">
      <c r="A433" s="105">
        <v>430</v>
      </c>
      <c r="B433" s="106">
        <v>32148</v>
      </c>
      <c r="C433" s="105">
        <v>0.49</v>
      </c>
      <c r="D433" s="105">
        <f t="shared" si="6"/>
        <v>2947</v>
      </c>
    </row>
    <row r="434" spans="1:4" ht="12.75">
      <c r="A434" s="105">
        <v>431</v>
      </c>
      <c r="B434" s="106">
        <v>32149</v>
      </c>
      <c r="C434" s="105">
        <v>0.51</v>
      </c>
      <c r="D434" s="105">
        <f t="shared" si="6"/>
        <v>2946</v>
      </c>
    </row>
    <row r="435" spans="1:4" ht="12.75">
      <c r="A435" s="105">
        <v>432</v>
      </c>
      <c r="B435" s="106">
        <v>32150</v>
      </c>
      <c r="C435" s="105">
        <v>0.51</v>
      </c>
      <c r="D435" s="105">
        <f t="shared" si="6"/>
        <v>2945</v>
      </c>
    </row>
    <row r="436" spans="1:4" ht="12.75">
      <c r="A436" s="105">
        <v>433</v>
      </c>
      <c r="B436" s="106">
        <v>32151</v>
      </c>
      <c r="C436" s="105">
        <v>0.5</v>
      </c>
      <c r="D436" s="105">
        <f t="shared" si="6"/>
        <v>2944</v>
      </c>
    </row>
    <row r="437" spans="1:4" ht="12.75">
      <c r="A437" s="105">
        <v>434</v>
      </c>
      <c r="B437" s="106">
        <v>32154</v>
      </c>
      <c r="C437" s="105">
        <v>0.51</v>
      </c>
      <c r="D437" s="105">
        <f t="shared" si="6"/>
        <v>2943</v>
      </c>
    </row>
    <row r="438" spans="1:4" ht="12.75">
      <c r="A438" s="105">
        <v>435</v>
      </c>
      <c r="B438" s="106">
        <v>32155</v>
      </c>
      <c r="C438" s="105">
        <v>0.51</v>
      </c>
      <c r="D438" s="105">
        <f t="shared" si="6"/>
        <v>2942</v>
      </c>
    </row>
    <row r="439" spans="1:4" ht="12.75">
      <c r="A439" s="105">
        <v>436</v>
      </c>
      <c r="B439" s="106">
        <v>32156</v>
      </c>
      <c r="C439" s="105">
        <v>0.52</v>
      </c>
      <c r="D439" s="105">
        <f t="shared" si="6"/>
        <v>2941</v>
      </c>
    </row>
    <row r="440" spans="1:4" ht="12.75">
      <c r="A440" s="105">
        <v>437</v>
      </c>
      <c r="B440" s="106">
        <v>32157</v>
      </c>
      <c r="C440" s="105">
        <v>0.53</v>
      </c>
      <c r="D440" s="105">
        <f t="shared" si="6"/>
        <v>2940</v>
      </c>
    </row>
    <row r="441" spans="1:4" ht="12.75">
      <c r="A441" s="105">
        <v>438</v>
      </c>
      <c r="B441" s="106">
        <v>32158</v>
      </c>
      <c r="C441" s="105">
        <v>0.52</v>
      </c>
      <c r="D441" s="105">
        <f t="shared" si="6"/>
        <v>2939</v>
      </c>
    </row>
    <row r="442" spans="1:4" ht="12.75">
      <c r="A442" s="105">
        <v>439</v>
      </c>
      <c r="B442" s="106">
        <v>32161</v>
      </c>
      <c r="C442" s="105">
        <v>0.49</v>
      </c>
      <c r="D442" s="105">
        <f t="shared" si="6"/>
        <v>2938</v>
      </c>
    </row>
    <row r="443" spans="1:4" ht="12.75">
      <c r="A443" s="105">
        <v>440</v>
      </c>
      <c r="B443" s="106">
        <v>32162</v>
      </c>
      <c r="C443" s="105">
        <v>0.47</v>
      </c>
      <c r="D443" s="105">
        <f t="shared" si="6"/>
        <v>2937</v>
      </c>
    </row>
    <row r="444" spans="1:4" ht="12.75">
      <c r="A444" s="105">
        <v>441</v>
      </c>
      <c r="B444" s="106">
        <v>32163</v>
      </c>
      <c r="C444" s="105">
        <v>0.5</v>
      </c>
      <c r="D444" s="105">
        <f t="shared" si="6"/>
        <v>2936</v>
      </c>
    </row>
    <row r="445" spans="1:4" ht="12.75">
      <c r="A445" s="105">
        <v>442</v>
      </c>
      <c r="B445" s="106">
        <v>32164</v>
      </c>
      <c r="C445" s="105">
        <v>0.51</v>
      </c>
      <c r="D445" s="105">
        <f t="shared" si="6"/>
        <v>2935</v>
      </c>
    </row>
    <row r="446" spans="1:4" ht="12.75">
      <c r="A446" s="105">
        <v>443</v>
      </c>
      <c r="B446" s="106">
        <v>32165</v>
      </c>
      <c r="C446" s="105">
        <v>0.51</v>
      </c>
      <c r="D446" s="105">
        <f t="shared" si="6"/>
        <v>2934</v>
      </c>
    </row>
    <row r="447" spans="1:4" ht="12.75">
      <c r="A447" s="105">
        <v>444</v>
      </c>
      <c r="B447" s="106">
        <v>32168</v>
      </c>
      <c r="C447" s="105">
        <v>0.52</v>
      </c>
      <c r="D447" s="105">
        <f t="shared" si="6"/>
        <v>2933</v>
      </c>
    </row>
    <row r="448" spans="1:4" ht="12.75">
      <c r="A448" s="105">
        <v>445</v>
      </c>
      <c r="B448" s="106">
        <v>32169</v>
      </c>
      <c r="C448" s="105">
        <v>0.52</v>
      </c>
      <c r="D448" s="105">
        <f t="shared" si="6"/>
        <v>2932</v>
      </c>
    </row>
    <row r="449" spans="1:4" ht="12.75">
      <c r="A449" s="105">
        <v>446</v>
      </c>
      <c r="B449" s="106">
        <v>32170</v>
      </c>
      <c r="C449" s="105">
        <v>0.51</v>
      </c>
      <c r="D449" s="105">
        <f t="shared" si="6"/>
        <v>2931</v>
      </c>
    </row>
    <row r="450" spans="1:4" ht="12.75">
      <c r="A450" s="105">
        <v>447</v>
      </c>
      <c r="B450" s="106">
        <v>32171</v>
      </c>
      <c r="C450" s="105">
        <v>0.52</v>
      </c>
      <c r="D450" s="105">
        <f t="shared" si="6"/>
        <v>2930</v>
      </c>
    </row>
    <row r="451" spans="1:4" ht="12.75">
      <c r="A451" s="105">
        <v>448</v>
      </c>
      <c r="B451" s="106">
        <v>32172</v>
      </c>
      <c r="C451" s="105">
        <v>0.52</v>
      </c>
      <c r="D451" s="105">
        <f t="shared" si="6"/>
        <v>2929</v>
      </c>
    </row>
    <row r="452" spans="1:4" ht="12.75">
      <c r="A452" s="105">
        <v>449</v>
      </c>
      <c r="B452" s="106">
        <v>32175</v>
      </c>
      <c r="C452" s="105">
        <v>0.55</v>
      </c>
      <c r="D452" s="105">
        <f aca="true" t="shared" si="7" ref="D452:D515">3377-A452</f>
        <v>2928</v>
      </c>
    </row>
    <row r="453" spans="1:4" ht="12.75">
      <c r="A453" s="105">
        <v>450</v>
      </c>
      <c r="B453" s="106">
        <v>32176</v>
      </c>
      <c r="C453" s="105">
        <v>0.56</v>
      </c>
      <c r="D453" s="105">
        <f t="shared" si="7"/>
        <v>2927</v>
      </c>
    </row>
    <row r="454" spans="1:4" ht="12.75">
      <c r="A454" s="105">
        <v>451</v>
      </c>
      <c r="B454" s="106">
        <v>32177</v>
      </c>
      <c r="C454" s="105">
        <v>0.58</v>
      </c>
      <c r="D454" s="105">
        <f t="shared" si="7"/>
        <v>2926</v>
      </c>
    </row>
    <row r="455" spans="1:4" ht="12.75">
      <c r="A455" s="105">
        <v>452</v>
      </c>
      <c r="B455" s="106">
        <v>32178</v>
      </c>
      <c r="C455" s="105">
        <v>0.59</v>
      </c>
      <c r="D455" s="105">
        <f t="shared" si="7"/>
        <v>2925</v>
      </c>
    </row>
    <row r="456" spans="1:4" ht="12.75">
      <c r="A456" s="105">
        <v>453</v>
      </c>
      <c r="B456" s="106">
        <v>32179</v>
      </c>
      <c r="C456" s="105">
        <v>0.59</v>
      </c>
      <c r="D456" s="105">
        <f t="shared" si="7"/>
        <v>2924</v>
      </c>
    </row>
    <row r="457" spans="1:4" ht="12.75">
      <c r="A457" s="105">
        <v>454</v>
      </c>
      <c r="B457" s="106">
        <v>32182</v>
      </c>
      <c r="C457" s="105">
        <v>0.58</v>
      </c>
      <c r="D457" s="105">
        <f t="shared" si="7"/>
        <v>2923</v>
      </c>
    </row>
    <row r="458" spans="1:4" ht="12.75">
      <c r="A458" s="105">
        <v>455</v>
      </c>
      <c r="B458" s="106">
        <v>32183</v>
      </c>
      <c r="C458" s="105">
        <v>0.58</v>
      </c>
      <c r="D458" s="105">
        <f t="shared" si="7"/>
        <v>2922</v>
      </c>
    </row>
    <row r="459" spans="1:4" ht="12.75">
      <c r="A459" s="105">
        <v>456</v>
      </c>
      <c r="B459" s="106">
        <v>32184</v>
      </c>
      <c r="C459" s="105">
        <v>0.59</v>
      </c>
      <c r="D459" s="105">
        <f t="shared" si="7"/>
        <v>2921</v>
      </c>
    </row>
    <row r="460" spans="1:4" ht="12.75">
      <c r="A460" s="105">
        <v>457</v>
      </c>
      <c r="B460" s="106">
        <v>32185</v>
      </c>
      <c r="C460" s="105">
        <v>0.59</v>
      </c>
      <c r="D460" s="105">
        <f t="shared" si="7"/>
        <v>2920</v>
      </c>
    </row>
    <row r="461" spans="1:4" ht="12.75">
      <c r="A461" s="105">
        <v>458</v>
      </c>
      <c r="B461" s="106">
        <v>32186</v>
      </c>
      <c r="C461" s="105">
        <v>0.59</v>
      </c>
      <c r="D461" s="105">
        <f t="shared" si="7"/>
        <v>2919</v>
      </c>
    </row>
    <row r="462" spans="1:4" ht="12.75">
      <c r="A462" s="105">
        <v>459</v>
      </c>
      <c r="B462" s="106">
        <v>32190</v>
      </c>
      <c r="C462" s="105">
        <v>0.57</v>
      </c>
      <c r="D462" s="105">
        <f t="shared" si="7"/>
        <v>2918</v>
      </c>
    </row>
    <row r="463" spans="1:4" ht="12.75">
      <c r="A463" s="105">
        <v>460</v>
      </c>
      <c r="B463" s="106">
        <v>32191</v>
      </c>
      <c r="C463" s="105">
        <v>0.57</v>
      </c>
      <c r="D463" s="105">
        <f t="shared" si="7"/>
        <v>2917</v>
      </c>
    </row>
    <row r="464" spans="1:4" ht="12.75">
      <c r="A464" s="105">
        <v>461</v>
      </c>
      <c r="B464" s="106">
        <v>32192</v>
      </c>
      <c r="C464" s="105">
        <v>0.58</v>
      </c>
      <c r="D464" s="105">
        <f t="shared" si="7"/>
        <v>2916</v>
      </c>
    </row>
    <row r="465" spans="1:4" ht="12.75">
      <c r="A465" s="105">
        <v>462</v>
      </c>
      <c r="B465" s="106">
        <v>32193</v>
      </c>
      <c r="C465" s="105">
        <v>0.57</v>
      </c>
      <c r="D465" s="105">
        <f t="shared" si="7"/>
        <v>2915</v>
      </c>
    </row>
    <row r="466" spans="1:4" ht="12.75">
      <c r="A466" s="105">
        <v>463</v>
      </c>
      <c r="B466" s="106">
        <v>32196</v>
      </c>
      <c r="C466" s="105">
        <v>0.56</v>
      </c>
      <c r="D466" s="105">
        <f t="shared" si="7"/>
        <v>2914</v>
      </c>
    </row>
    <row r="467" spans="1:4" ht="12.75">
      <c r="A467" s="105">
        <v>464</v>
      </c>
      <c r="B467" s="106">
        <v>32197</v>
      </c>
      <c r="C467" s="105">
        <v>0.55</v>
      </c>
      <c r="D467" s="105">
        <f t="shared" si="7"/>
        <v>2913</v>
      </c>
    </row>
    <row r="468" spans="1:4" ht="12.75">
      <c r="A468" s="105">
        <v>465</v>
      </c>
      <c r="B468" s="106">
        <v>32198</v>
      </c>
      <c r="C468" s="105">
        <v>0.58</v>
      </c>
      <c r="D468" s="105">
        <f t="shared" si="7"/>
        <v>2912</v>
      </c>
    </row>
    <row r="469" spans="1:4" ht="12.75">
      <c r="A469" s="105">
        <v>466</v>
      </c>
      <c r="B469" s="106">
        <v>32199</v>
      </c>
      <c r="C469" s="105">
        <v>0.57</v>
      </c>
      <c r="D469" s="105">
        <f t="shared" si="7"/>
        <v>2911</v>
      </c>
    </row>
    <row r="470" spans="1:4" ht="12.75">
      <c r="A470" s="105">
        <v>467</v>
      </c>
      <c r="B470" s="106">
        <v>32200</v>
      </c>
      <c r="C470" s="105">
        <v>0.57</v>
      </c>
      <c r="D470" s="105">
        <f t="shared" si="7"/>
        <v>2910</v>
      </c>
    </row>
    <row r="471" spans="1:4" ht="12.75">
      <c r="A471" s="105">
        <v>468</v>
      </c>
      <c r="B471" s="106">
        <v>32203</v>
      </c>
      <c r="C471" s="105">
        <v>0.56</v>
      </c>
      <c r="D471" s="105">
        <f t="shared" si="7"/>
        <v>2909</v>
      </c>
    </row>
    <row r="472" spans="1:4" ht="12.75">
      <c r="A472" s="105">
        <v>469</v>
      </c>
      <c r="B472" s="106">
        <v>32204</v>
      </c>
      <c r="C472" s="105">
        <v>0.56</v>
      </c>
      <c r="D472" s="105">
        <f t="shared" si="7"/>
        <v>2908</v>
      </c>
    </row>
    <row r="473" spans="1:4" ht="12.75">
      <c r="A473" s="105">
        <v>470</v>
      </c>
      <c r="B473" s="106">
        <v>32205</v>
      </c>
      <c r="C473" s="105">
        <v>0.56</v>
      </c>
      <c r="D473" s="105">
        <f t="shared" si="7"/>
        <v>2907</v>
      </c>
    </row>
    <row r="474" spans="1:4" ht="12.75">
      <c r="A474" s="105">
        <v>471</v>
      </c>
      <c r="B474" s="106">
        <v>32206</v>
      </c>
      <c r="C474" s="105">
        <v>0.55</v>
      </c>
      <c r="D474" s="105">
        <f t="shared" si="7"/>
        <v>2906</v>
      </c>
    </row>
    <row r="475" spans="1:4" ht="12.75">
      <c r="A475" s="105">
        <v>472</v>
      </c>
      <c r="B475" s="106">
        <v>32207</v>
      </c>
      <c r="C475" s="105">
        <v>0.54</v>
      </c>
      <c r="D475" s="105">
        <f t="shared" si="7"/>
        <v>2905</v>
      </c>
    </row>
    <row r="476" spans="1:4" ht="12.75">
      <c r="A476" s="105">
        <v>473</v>
      </c>
      <c r="B476" s="106">
        <v>32210</v>
      </c>
      <c r="C476" s="105">
        <v>0.55</v>
      </c>
      <c r="D476" s="105">
        <f t="shared" si="7"/>
        <v>2904</v>
      </c>
    </row>
    <row r="477" spans="1:4" ht="12.75">
      <c r="A477" s="105">
        <v>474</v>
      </c>
      <c r="B477" s="106">
        <v>32211</v>
      </c>
      <c r="C477" s="105">
        <v>0.56</v>
      </c>
      <c r="D477" s="105">
        <f t="shared" si="7"/>
        <v>2903</v>
      </c>
    </row>
    <row r="478" spans="1:4" ht="12.75">
      <c r="A478" s="105">
        <v>475</v>
      </c>
      <c r="B478" s="106">
        <v>32212</v>
      </c>
      <c r="C478" s="105">
        <v>0.55</v>
      </c>
      <c r="D478" s="105">
        <f t="shared" si="7"/>
        <v>2902</v>
      </c>
    </row>
    <row r="479" spans="1:4" ht="12.75">
      <c r="A479" s="105">
        <v>476</v>
      </c>
      <c r="B479" s="106">
        <v>32213</v>
      </c>
      <c r="C479" s="105">
        <v>0.55</v>
      </c>
      <c r="D479" s="105">
        <f t="shared" si="7"/>
        <v>2901</v>
      </c>
    </row>
    <row r="480" spans="1:4" ht="12.75">
      <c r="A480" s="105">
        <v>477</v>
      </c>
      <c r="B480" s="106">
        <v>32214</v>
      </c>
      <c r="C480" s="105">
        <v>0.55</v>
      </c>
      <c r="D480" s="105">
        <f t="shared" si="7"/>
        <v>2900</v>
      </c>
    </row>
    <row r="481" spans="1:4" ht="12.75">
      <c r="A481" s="105">
        <v>478</v>
      </c>
      <c r="B481" s="106">
        <v>32217</v>
      </c>
      <c r="C481" s="105">
        <v>0.55</v>
      </c>
      <c r="D481" s="105">
        <f t="shared" si="7"/>
        <v>2899</v>
      </c>
    </row>
    <row r="482" spans="1:4" ht="12.75">
      <c r="A482" s="105">
        <v>479</v>
      </c>
      <c r="B482" s="106">
        <v>32218</v>
      </c>
      <c r="C482" s="105">
        <v>0.57</v>
      </c>
      <c r="D482" s="105">
        <f t="shared" si="7"/>
        <v>2898</v>
      </c>
    </row>
    <row r="483" spans="1:4" ht="12.75">
      <c r="A483" s="105">
        <v>480</v>
      </c>
      <c r="B483" s="106">
        <v>32219</v>
      </c>
      <c r="C483" s="105">
        <v>0.58</v>
      </c>
      <c r="D483" s="105">
        <f t="shared" si="7"/>
        <v>2897</v>
      </c>
    </row>
    <row r="484" spans="1:4" ht="12.75">
      <c r="A484" s="105">
        <v>481</v>
      </c>
      <c r="B484" s="106">
        <v>32220</v>
      </c>
      <c r="C484" s="105">
        <v>0.58</v>
      </c>
      <c r="D484" s="105">
        <f t="shared" si="7"/>
        <v>2896</v>
      </c>
    </row>
    <row r="485" spans="1:4" ht="12.75">
      <c r="A485" s="105">
        <v>482</v>
      </c>
      <c r="B485" s="106">
        <v>32221</v>
      </c>
      <c r="C485" s="105">
        <v>0.58</v>
      </c>
      <c r="D485" s="105">
        <f t="shared" si="7"/>
        <v>2895</v>
      </c>
    </row>
    <row r="486" spans="1:4" ht="12.75">
      <c r="A486" s="105">
        <v>483</v>
      </c>
      <c r="B486" s="106">
        <v>32224</v>
      </c>
      <c r="C486" s="105">
        <v>0.56</v>
      </c>
      <c r="D486" s="105">
        <f t="shared" si="7"/>
        <v>2894</v>
      </c>
    </row>
    <row r="487" spans="1:4" ht="12.75">
      <c r="A487" s="105">
        <v>484</v>
      </c>
      <c r="B487" s="106">
        <v>32225</v>
      </c>
      <c r="C487" s="105">
        <v>0.57</v>
      </c>
      <c r="D487" s="105">
        <f t="shared" si="7"/>
        <v>2893</v>
      </c>
    </row>
    <row r="488" spans="1:4" ht="12.75">
      <c r="A488" s="105">
        <v>485</v>
      </c>
      <c r="B488" s="106">
        <v>32226</v>
      </c>
      <c r="C488" s="105">
        <v>0.59</v>
      </c>
      <c r="D488" s="105">
        <f t="shared" si="7"/>
        <v>2892</v>
      </c>
    </row>
    <row r="489" spans="1:4" ht="12.75">
      <c r="A489" s="105">
        <v>486</v>
      </c>
      <c r="B489" s="106">
        <v>32227</v>
      </c>
      <c r="C489" s="105">
        <v>0.59</v>
      </c>
      <c r="D489" s="105">
        <f t="shared" si="7"/>
        <v>2891</v>
      </c>
    </row>
    <row r="490" spans="1:4" ht="12.75">
      <c r="A490" s="105">
        <v>487</v>
      </c>
      <c r="B490" s="106">
        <v>32228</v>
      </c>
      <c r="C490" s="105">
        <v>0.54</v>
      </c>
      <c r="D490" s="105">
        <f t="shared" si="7"/>
        <v>2890</v>
      </c>
    </row>
    <row r="491" spans="1:4" ht="12.75">
      <c r="A491" s="105">
        <v>488</v>
      </c>
      <c r="B491" s="106">
        <v>32231</v>
      </c>
      <c r="C491" s="105">
        <v>0.54</v>
      </c>
      <c r="D491" s="105">
        <f t="shared" si="7"/>
        <v>2889</v>
      </c>
    </row>
    <row r="492" spans="1:4" ht="12.75">
      <c r="A492" s="105">
        <v>489</v>
      </c>
      <c r="B492" s="106">
        <v>32232</v>
      </c>
      <c r="C492" s="105">
        <v>0.55</v>
      </c>
      <c r="D492" s="105">
        <f t="shared" si="7"/>
        <v>2888</v>
      </c>
    </row>
    <row r="493" spans="1:4" ht="12.75">
      <c r="A493" s="105">
        <v>490</v>
      </c>
      <c r="B493" s="106">
        <v>32233</v>
      </c>
      <c r="C493" s="105">
        <v>0.56</v>
      </c>
      <c r="D493" s="105">
        <f t="shared" si="7"/>
        <v>2887</v>
      </c>
    </row>
    <row r="494" spans="1:4" ht="12.75">
      <c r="A494" s="105">
        <v>491</v>
      </c>
      <c r="B494" s="106">
        <v>32234</v>
      </c>
      <c r="C494" s="105">
        <v>0.55</v>
      </c>
      <c r="D494" s="105">
        <f t="shared" si="7"/>
        <v>2886</v>
      </c>
    </row>
    <row r="495" spans="1:4" ht="12.75">
      <c r="A495" s="105">
        <v>492</v>
      </c>
      <c r="B495" s="106">
        <v>32235</v>
      </c>
      <c r="C495" s="105">
        <v>0.56</v>
      </c>
      <c r="D495" s="105">
        <f t="shared" si="7"/>
        <v>2885</v>
      </c>
    </row>
    <row r="496" spans="1:4" ht="12.75">
      <c r="A496" s="105">
        <v>493</v>
      </c>
      <c r="B496" s="106">
        <v>32238</v>
      </c>
      <c r="C496" s="105">
        <v>0.57</v>
      </c>
      <c r="D496" s="105">
        <f t="shared" si="7"/>
        <v>2884</v>
      </c>
    </row>
    <row r="497" spans="1:4" ht="12.75">
      <c r="A497" s="105">
        <v>494</v>
      </c>
      <c r="B497" s="106">
        <v>32239</v>
      </c>
      <c r="C497" s="105">
        <v>0.53</v>
      </c>
      <c r="D497" s="105">
        <f t="shared" si="7"/>
        <v>2883</v>
      </c>
    </row>
    <row r="498" spans="1:4" ht="12.75">
      <c r="A498" s="105">
        <v>495</v>
      </c>
      <c r="B498" s="106">
        <v>32240</v>
      </c>
      <c r="C498" s="105">
        <v>0.53</v>
      </c>
      <c r="D498" s="105">
        <f t="shared" si="7"/>
        <v>2882</v>
      </c>
    </row>
    <row r="499" spans="1:4" ht="12.75">
      <c r="A499" s="105">
        <v>496</v>
      </c>
      <c r="B499" s="106">
        <v>32241</v>
      </c>
      <c r="C499" s="105">
        <v>0.55</v>
      </c>
      <c r="D499" s="105">
        <f t="shared" si="7"/>
        <v>2881</v>
      </c>
    </row>
    <row r="500" spans="1:4" ht="12.75">
      <c r="A500" s="105">
        <v>497</v>
      </c>
      <c r="B500" s="106">
        <v>32242</v>
      </c>
      <c r="C500" s="105">
        <v>0.52</v>
      </c>
      <c r="D500" s="105">
        <f t="shared" si="7"/>
        <v>2880</v>
      </c>
    </row>
    <row r="501" spans="1:4" ht="12.75">
      <c r="A501" s="105">
        <v>498</v>
      </c>
      <c r="B501" s="106">
        <v>32245</v>
      </c>
      <c r="C501" s="105">
        <v>0.53</v>
      </c>
      <c r="D501" s="105">
        <f t="shared" si="7"/>
        <v>2879</v>
      </c>
    </row>
    <row r="502" spans="1:4" ht="12.75">
      <c r="A502" s="105">
        <v>499</v>
      </c>
      <c r="B502" s="106">
        <v>32246</v>
      </c>
      <c r="C502" s="105">
        <v>0.55</v>
      </c>
      <c r="D502" s="105">
        <f t="shared" si="7"/>
        <v>2878</v>
      </c>
    </row>
    <row r="503" spans="1:4" ht="12.75">
      <c r="A503" s="105">
        <v>500</v>
      </c>
      <c r="B503" s="106">
        <v>32247</v>
      </c>
      <c r="C503" s="105">
        <v>0.55</v>
      </c>
      <c r="D503" s="105">
        <f t="shared" si="7"/>
        <v>2877</v>
      </c>
    </row>
    <row r="504" spans="1:4" ht="12.75">
      <c r="A504" s="105">
        <v>501</v>
      </c>
      <c r="B504" s="106">
        <v>32248</v>
      </c>
      <c r="C504" s="105">
        <v>0.54</v>
      </c>
      <c r="D504" s="105">
        <f t="shared" si="7"/>
        <v>2876</v>
      </c>
    </row>
    <row r="505" spans="1:4" ht="12.75">
      <c r="A505" s="105">
        <v>502</v>
      </c>
      <c r="B505" s="106">
        <v>32252</v>
      </c>
      <c r="C505" s="105">
        <v>0.52</v>
      </c>
      <c r="D505" s="105">
        <f t="shared" si="7"/>
        <v>2875</v>
      </c>
    </row>
    <row r="506" spans="1:4" ht="12.75">
      <c r="A506" s="105">
        <v>503</v>
      </c>
      <c r="B506" s="106">
        <v>32253</v>
      </c>
      <c r="C506" s="105">
        <v>0.5</v>
      </c>
      <c r="D506" s="105">
        <f t="shared" si="7"/>
        <v>2874</v>
      </c>
    </row>
    <row r="507" spans="1:4" ht="12.75">
      <c r="A507" s="105">
        <v>504</v>
      </c>
      <c r="B507" s="106">
        <v>32254</v>
      </c>
      <c r="C507" s="105">
        <v>0.52</v>
      </c>
      <c r="D507" s="105">
        <f t="shared" si="7"/>
        <v>2873</v>
      </c>
    </row>
    <row r="508" spans="1:4" ht="12.75">
      <c r="A508" s="105">
        <v>505</v>
      </c>
      <c r="B508" s="106">
        <v>32255</v>
      </c>
      <c r="C508" s="105">
        <v>0.51</v>
      </c>
      <c r="D508" s="105">
        <f t="shared" si="7"/>
        <v>2872</v>
      </c>
    </row>
    <row r="509" spans="1:4" ht="12.75">
      <c r="A509" s="105">
        <v>506</v>
      </c>
      <c r="B509" s="106">
        <v>32256</v>
      </c>
      <c r="C509" s="105">
        <v>0.51</v>
      </c>
      <c r="D509" s="105">
        <f t="shared" si="7"/>
        <v>2871</v>
      </c>
    </row>
    <row r="510" spans="1:4" ht="12.75">
      <c r="A510" s="105">
        <v>507</v>
      </c>
      <c r="B510" s="106">
        <v>32259</v>
      </c>
      <c r="C510" s="105">
        <v>0.49</v>
      </c>
      <c r="D510" s="105">
        <f t="shared" si="7"/>
        <v>2870</v>
      </c>
    </row>
    <row r="511" spans="1:4" ht="12.75">
      <c r="A511" s="105">
        <v>508</v>
      </c>
      <c r="B511" s="106">
        <v>32260</v>
      </c>
      <c r="C511" s="105">
        <v>0.47</v>
      </c>
      <c r="D511" s="105">
        <f t="shared" si="7"/>
        <v>2869</v>
      </c>
    </row>
    <row r="512" spans="1:4" ht="12.75">
      <c r="A512" s="105">
        <v>509</v>
      </c>
      <c r="B512" s="106">
        <v>32261</v>
      </c>
      <c r="C512" s="105">
        <v>0.49</v>
      </c>
      <c r="D512" s="105">
        <f t="shared" si="7"/>
        <v>2868</v>
      </c>
    </row>
    <row r="513" spans="1:4" ht="12.75">
      <c r="A513" s="105">
        <v>510</v>
      </c>
      <c r="B513" s="106">
        <v>32262</v>
      </c>
      <c r="C513" s="105">
        <v>0.51</v>
      </c>
      <c r="D513" s="105">
        <f t="shared" si="7"/>
        <v>2867</v>
      </c>
    </row>
    <row r="514" spans="1:4" ht="12.75">
      <c r="A514" s="105">
        <v>511</v>
      </c>
      <c r="B514" s="106">
        <v>32263</v>
      </c>
      <c r="C514" s="105">
        <v>0.51</v>
      </c>
      <c r="D514" s="105">
        <f t="shared" si="7"/>
        <v>2866</v>
      </c>
    </row>
    <row r="515" spans="1:4" ht="12.75">
      <c r="A515" s="105">
        <v>512</v>
      </c>
      <c r="B515" s="106">
        <v>32266</v>
      </c>
      <c r="C515" s="105">
        <v>0.52</v>
      </c>
      <c r="D515" s="105">
        <f t="shared" si="7"/>
        <v>2865</v>
      </c>
    </row>
    <row r="516" spans="1:4" ht="12.75">
      <c r="A516" s="105">
        <v>513</v>
      </c>
      <c r="B516" s="106">
        <v>32267</v>
      </c>
      <c r="C516" s="105">
        <v>0.54</v>
      </c>
      <c r="D516" s="105">
        <f aca="true" t="shared" si="8" ref="D516:D579">3377-A516</f>
        <v>2864</v>
      </c>
    </row>
    <row r="517" spans="1:4" ht="12.75">
      <c r="A517" s="105">
        <v>514</v>
      </c>
      <c r="B517" s="106">
        <v>32268</v>
      </c>
      <c r="C517" s="105">
        <v>0.54</v>
      </c>
      <c r="D517" s="105">
        <f t="shared" si="8"/>
        <v>2863</v>
      </c>
    </row>
    <row r="518" spans="1:4" ht="12.75">
      <c r="A518" s="105">
        <v>515</v>
      </c>
      <c r="B518" s="106">
        <v>32269</v>
      </c>
      <c r="C518" s="105">
        <v>0.53</v>
      </c>
      <c r="D518" s="105">
        <f t="shared" si="8"/>
        <v>2862</v>
      </c>
    </row>
    <row r="519" spans="1:4" ht="12.75">
      <c r="A519" s="105">
        <v>516</v>
      </c>
      <c r="B519" s="106">
        <v>32270</v>
      </c>
      <c r="C519" s="105">
        <v>0.54</v>
      </c>
      <c r="D519" s="105">
        <f t="shared" si="8"/>
        <v>2861</v>
      </c>
    </row>
    <row r="520" spans="1:4" ht="12.75">
      <c r="A520" s="105">
        <v>517</v>
      </c>
      <c r="B520" s="106">
        <v>32273</v>
      </c>
      <c r="C520" s="105">
        <v>0.55</v>
      </c>
      <c r="D520" s="105">
        <f t="shared" si="8"/>
        <v>2860</v>
      </c>
    </row>
    <row r="521" spans="1:4" ht="12.75">
      <c r="A521" s="105">
        <v>518</v>
      </c>
      <c r="B521" s="106">
        <v>32274</v>
      </c>
      <c r="C521" s="105">
        <v>0.55</v>
      </c>
      <c r="D521" s="105">
        <f t="shared" si="8"/>
        <v>2859</v>
      </c>
    </row>
    <row r="522" spans="1:4" ht="12.75">
      <c r="A522" s="105">
        <v>519</v>
      </c>
      <c r="B522" s="106">
        <v>32275</v>
      </c>
      <c r="C522" s="105">
        <v>0.53</v>
      </c>
      <c r="D522" s="105">
        <f t="shared" si="8"/>
        <v>2858</v>
      </c>
    </row>
    <row r="523" spans="1:4" ht="12.75">
      <c r="A523" s="105">
        <v>520</v>
      </c>
      <c r="B523" s="106">
        <v>32276</v>
      </c>
      <c r="C523" s="105">
        <v>0.56</v>
      </c>
      <c r="D523" s="105">
        <f t="shared" si="8"/>
        <v>2857</v>
      </c>
    </row>
    <row r="524" spans="1:4" ht="12.75">
      <c r="A524" s="105">
        <v>521</v>
      </c>
      <c r="B524" s="106">
        <v>32277</v>
      </c>
      <c r="C524" s="105">
        <v>0.57</v>
      </c>
      <c r="D524" s="105">
        <f t="shared" si="8"/>
        <v>2856</v>
      </c>
    </row>
    <row r="525" spans="1:4" ht="12.75">
      <c r="A525" s="105">
        <v>522</v>
      </c>
      <c r="B525" s="106">
        <v>32280</v>
      </c>
      <c r="C525" s="105">
        <v>0.58</v>
      </c>
      <c r="D525" s="105">
        <f t="shared" si="8"/>
        <v>2855</v>
      </c>
    </row>
    <row r="526" spans="1:4" ht="12.75">
      <c r="A526" s="105">
        <v>523</v>
      </c>
      <c r="B526" s="106">
        <v>32281</v>
      </c>
      <c r="C526" s="105">
        <v>0.58</v>
      </c>
      <c r="D526" s="105">
        <f t="shared" si="8"/>
        <v>2854</v>
      </c>
    </row>
    <row r="527" spans="1:4" ht="12.75">
      <c r="A527" s="105">
        <v>524</v>
      </c>
      <c r="B527" s="106">
        <v>32282</v>
      </c>
      <c r="C527" s="105">
        <v>0.59</v>
      </c>
      <c r="D527" s="105">
        <f t="shared" si="8"/>
        <v>2853</v>
      </c>
    </row>
    <row r="528" spans="1:4" ht="12.75">
      <c r="A528" s="105">
        <v>525</v>
      </c>
      <c r="B528" s="106">
        <v>32283</v>
      </c>
      <c r="C528" s="105">
        <v>0.58</v>
      </c>
      <c r="D528" s="105">
        <f t="shared" si="8"/>
        <v>2852</v>
      </c>
    </row>
    <row r="529" spans="1:4" ht="12.75">
      <c r="A529" s="105">
        <v>526</v>
      </c>
      <c r="B529" s="106">
        <v>32284</v>
      </c>
      <c r="C529" s="105">
        <v>0.57</v>
      </c>
      <c r="D529" s="105">
        <f t="shared" si="8"/>
        <v>2851</v>
      </c>
    </row>
    <row r="530" spans="1:4" ht="12.75">
      <c r="A530" s="105">
        <v>527</v>
      </c>
      <c r="B530" s="106">
        <v>32288</v>
      </c>
      <c r="C530" s="105">
        <v>0.57</v>
      </c>
      <c r="D530" s="105">
        <f t="shared" si="8"/>
        <v>2850</v>
      </c>
    </row>
    <row r="531" spans="1:4" ht="12.75">
      <c r="A531" s="105">
        <v>528</v>
      </c>
      <c r="B531" s="106">
        <v>32289</v>
      </c>
      <c r="C531" s="105">
        <v>0.57</v>
      </c>
      <c r="D531" s="105">
        <f t="shared" si="8"/>
        <v>2849</v>
      </c>
    </row>
    <row r="532" spans="1:4" ht="12.75">
      <c r="A532" s="105">
        <v>529</v>
      </c>
      <c r="B532" s="106">
        <v>32290</v>
      </c>
      <c r="C532" s="105">
        <v>0.59</v>
      </c>
      <c r="D532" s="105">
        <f t="shared" si="8"/>
        <v>2848</v>
      </c>
    </row>
    <row r="533" spans="1:4" ht="12.75">
      <c r="A533" s="105">
        <v>530</v>
      </c>
      <c r="B533" s="106">
        <v>32291</v>
      </c>
      <c r="C533" s="105">
        <v>0.64</v>
      </c>
      <c r="D533" s="105">
        <f t="shared" si="8"/>
        <v>2847</v>
      </c>
    </row>
    <row r="534" spans="1:4" ht="12.75">
      <c r="A534" s="105">
        <v>531</v>
      </c>
      <c r="B534" s="106">
        <v>32294</v>
      </c>
      <c r="C534" s="105">
        <v>0.67</v>
      </c>
      <c r="D534" s="105">
        <f t="shared" si="8"/>
        <v>2846</v>
      </c>
    </row>
    <row r="535" spans="1:4" ht="12.75">
      <c r="A535" s="105">
        <v>532</v>
      </c>
      <c r="B535" s="106">
        <v>32295</v>
      </c>
      <c r="C535" s="105">
        <v>0.66</v>
      </c>
      <c r="D535" s="105">
        <f t="shared" si="8"/>
        <v>2845</v>
      </c>
    </row>
    <row r="536" spans="1:4" ht="12.75">
      <c r="A536" s="105">
        <v>533</v>
      </c>
      <c r="B536" s="106">
        <v>32296</v>
      </c>
      <c r="C536" s="105">
        <v>0.65</v>
      </c>
      <c r="D536" s="105">
        <f t="shared" si="8"/>
        <v>2844</v>
      </c>
    </row>
    <row r="537" spans="1:4" ht="12.75">
      <c r="A537" s="105">
        <v>534</v>
      </c>
      <c r="B537" s="106">
        <v>32297</v>
      </c>
      <c r="C537" s="105">
        <v>0.65</v>
      </c>
      <c r="D537" s="105">
        <f t="shared" si="8"/>
        <v>2843</v>
      </c>
    </row>
    <row r="538" spans="1:4" ht="12.75">
      <c r="A538" s="105">
        <v>535</v>
      </c>
      <c r="B538" s="106">
        <v>32298</v>
      </c>
      <c r="C538" s="105">
        <v>0.64</v>
      </c>
      <c r="D538" s="105">
        <f t="shared" si="8"/>
        <v>2842</v>
      </c>
    </row>
    <row r="539" spans="1:4" ht="12.75">
      <c r="A539" s="105">
        <v>536</v>
      </c>
      <c r="B539" s="106">
        <v>32301</v>
      </c>
      <c r="C539" s="105">
        <v>0.65</v>
      </c>
      <c r="D539" s="105">
        <f t="shared" si="8"/>
        <v>2841</v>
      </c>
    </row>
    <row r="540" spans="1:4" ht="12.75">
      <c r="A540" s="105">
        <v>537</v>
      </c>
      <c r="B540" s="106">
        <v>32302</v>
      </c>
      <c r="C540" s="105">
        <v>0.64</v>
      </c>
      <c r="D540" s="105">
        <f t="shared" si="8"/>
        <v>2840</v>
      </c>
    </row>
    <row r="541" spans="1:4" ht="12.75">
      <c r="A541" s="105">
        <v>538</v>
      </c>
      <c r="B541" s="106">
        <v>32303</v>
      </c>
      <c r="C541" s="105">
        <v>0.64</v>
      </c>
      <c r="D541" s="105">
        <f t="shared" si="8"/>
        <v>2839</v>
      </c>
    </row>
    <row r="542" spans="1:4" ht="12.75">
      <c r="A542" s="105">
        <v>539</v>
      </c>
      <c r="B542" s="106">
        <v>32304</v>
      </c>
      <c r="C542" s="105">
        <v>0.64</v>
      </c>
      <c r="D542" s="105">
        <f t="shared" si="8"/>
        <v>2838</v>
      </c>
    </row>
    <row r="543" spans="1:4" ht="12.75">
      <c r="A543" s="105">
        <v>540</v>
      </c>
      <c r="B543" s="106">
        <v>32305</v>
      </c>
      <c r="C543" s="105">
        <v>0.65</v>
      </c>
      <c r="D543" s="105">
        <f t="shared" si="8"/>
        <v>2837</v>
      </c>
    </row>
    <row r="544" spans="1:4" ht="12.75">
      <c r="A544" s="105">
        <v>541</v>
      </c>
      <c r="B544" s="106">
        <v>32308</v>
      </c>
      <c r="C544" s="105">
        <v>0.65</v>
      </c>
      <c r="D544" s="105">
        <f t="shared" si="8"/>
        <v>2836</v>
      </c>
    </row>
    <row r="545" spans="1:4" ht="12.75">
      <c r="A545" s="105">
        <v>542</v>
      </c>
      <c r="B545" s="106">
        <v>32309</v>
      </c>
      <c r="C545" s="105">
        <v>0.64</v>
      </c>
      <c r="D545" s="105">
        <f t="shared" si="8"/>
        <v>2835</v>
      </c>
    </row>
    <row r="546" spans="1:4" ht="12.75">
      <c r="A546" s="105">
        <v>543</v>
      </c>
      <c r="B546" s="106">
        <v>32310</v>
      </c>
      <c r="C546" s="105">
        <v>0.61</v>
      </c>
      <c r="D546" s="105">
        <f t="shared" si="8"/>
        <v>2834</v>
      </c>
    </row>
    <row r="547" spans="1:4" ht="12.75">
      <c r="A547" s="105">
        <v>544</v>
      </c>
      <c r="B547" s="106">
        <v>32311</v>
      </c>
      <c r="C547" s="105">
        <v>0.6</v>
      </c>
      <c r="D547" s="105">
        <f t="shared" si="8"/>
        <v>2833</v>
      </c>
    </row>
    <row r="548" spans="1:4" ht="12.75">
      <c r="A548" s="105">
        <v>545</v>
      </c>
      <c r="B548" s="106">
        <v>32312</v>
      </c>
      <c r="C548" s="105">
        <v>0.61</v>
      </c>
      <c r="D548" s="105">
        <f t="shared" si="8"/>
        <v>2832</v>
      </c>
    </row>
    <row r="549" spans="1:4" ht="12.75">
      <c r="A549" s="105">
        <v>546</v>
      </c>
      <c r="B549" s="106">
        <v>32315</v>
      </c>
      <c r="C549" s="105">
        <v>0.61</v>
      </c>
      <c r="D549" s="105">
        <f t="shared" si="8"/>
        <v>2831</v>
      </c>
    </row>
    <row r="550" spans="1:4" ht="12.75">
      <c r="A550" s="105">
        <v>547</v>
      </c>
      <c r="B550" s="106">
        <v>32316</v>
      </c>
      <c r="C550" s="105">
        <v>0.63</v>
      </c>
      <c r="D550" s="105">
        <f t="shared" si="8"/>
        <v>2830</v>
      </c>
    </row>
    <row r="551" spans="1:4" ht="12.75">
      <c r="A551" s="105">
        <v>548</v>
      </c>
      <c r="B551" s="106">
        <v>32317</v>
      </c>
      <c r="C551" s="105">
        <v>0.64</v>
      </c>
      <c r="D551" s="105">
        <f t="shared" si="8"/>
        <v>2829</v>
      </c>
    </row>
    <row r="552" spans="1:4" ht="12.75">
      <c r="A552" s="105">
        <v>549</v>
      </c>
      <c r="B552" s="106">
        <v>32318</v>
      </c>
      <c r="C552" s="105">
        <v>0.63</v>
      </c>
      <c r="D552" s="105">
        <f t="shared" si="8"/>
        <v>2828</v>
      </c>
    </row>
    <row r="553" spans="1:4" ht="12.75">
      <c r="A553" s="105">
        <v>550</v>
      </c>
      <c r="B553" s="106">
        <v>32319</v>
      </c>
      <c r="C553" s="105">
        <v>0.62</v>
      </c>
      <c r="D553" s="105">
        <f t="shared" si="8"/>
        <v>2827</v>
      </c>
    </row>
    <row r="554" spans="1:4" ht="12.75">
      <c r="A554" s="105">
        <v>551</v>
      </c>
      <c r="B554" s="106">
        <v>32322</v>
      </c>
      <c r="C554" s="105">
        <v>0.66</v>
      </c>
      <c r="D554" s="105">
        <f t="shared" si="8"/>
        <v>2826</v>
      </c>
    </row>
    <row r="555" spans="1:4" ht="12.75">
      <c r="A555" s="105">
        <v>552</v>
      </c>
      <c r="B555" s="106">
        <v>32323</v>
      </c>
      <c r="C555" s="105">
        <v>0.65</v>
      </c>
      <c r="D555" s="105">
        <f t="shared" si="8"/>
        <v>2825</v>
      </c>
    </row>
    <row r="556" spans="1:4" ht="12.75">
      <c r="A556" s="105">
        <v>553</v>
      </c>
      <c r="B556" s="106">
        <v>32324</v>
      </c>
      <c r="C556" s="105">
        <v>0.68</v>
      </c>
      <c r="D556" s="105">
        <f t="shared" si="8"/>
        <v>2824</v>
      </c>
    </row>
    <row r="557" spans="1:4" ht="12.75">
      <c r="A557" s="105">
        <v>554</v>
      </c>
      <c r="B557" s="106">
        <v>32325</v>
      </c>
      <c r="C557" s="105">
        <v>0.66</v>
      </c>
      <c r="D557" s="105">
        <f t="shared" si="8"/>
        <v>2823</v>
      </c>
    </row>
    <row r="558" spans="1:4" ht="12.75">
      <c r="A558" s="105">
        <v>555</v>
      </c>
      <c r="B558" s="106">
        <v>32329</v>
      </c>
      <c r="C558" s="105">
        <v>0.67</v>
      </c>
      <c r="D558" s="105">
        <f t="shared" si="8"/>
        <v>2822</v>
      </c>
    </row>
    <row r="559" spans="1:4" ht="12.75">
      <c r="A559" s="105">
        <v>556</v>
      </c>
      <c r="B559" s="106">
        <v>32330</v>
      </c>
      <c r="C559" s="105">
        <v>0.63</v>
      </c>
      <c r="D559" s="105">
        <f t="shared" si="8"/>
        <v>2821</v>
      </c>
    </row>
    <row r="560" spans="1:4" ht="12.75">
      <c r="A560" s="105">
        <v>557</v>
      </c>
      <c r="B560" s="106">
        <v>32331</v>
      </c>
      <c r="C560" s="105">
        <v>0.64</v>
      </c>
      <c r="D560" s="105">
        <f t="shared" si="8"/>
        <v>2820</v>
      </c>
    </row>
    <row r="561" spans="1:4" ht="12.75">
      <c r="A561" s="105">
        <v>558</v>
      </c>
      <c r="B561" s="106">
        <v>32332</v>
      </c>
      <c r="C561" s="105">
        <v>0.65</v>
      </c>
      <c r="D561" s="105">
        <f t="shared" si="8"/>
        <v>2819</v>
      </c>
    </row>
    <row r="562" spans="1:4" ht="12.75">
      <c r="A562" s="105">
        <v>559</v>
      </c>
      <c r="B562" s="106">
        <v>32333</v>
      </c>
      <c r="C562" s="105">
        <v>0.65</v>
      </c>
      <c r="D562" s="105">
        <f t="shared" si="8"/>
        <v>2818</v>
      </c>
    </row>
    <row r="563" spans="1:4" ht="12.75">
      <c r="A563" s="105">
        <v>560</v>
      </c>
      <c r="B563" s="106">
        <v>32336</v>
      </c>
      <c r="C563" s="105">
        <v>0.65</v>
      </c>
      <c r="D563" s="105">
        <f t="shared" si="8"/>
        <v>2817</v>
      </c>
    </row>
    <row r="564" spans="1:4" ht="12.75">
      <c r="A564" s="105">
        <v>561</v>
      </c>
      <c r="B564" s="106">
        <v>32337</v>
      </c>
      <c r="C564" s="105">
        <v>0.67</v>
      </c>
      <c r="D564" s="105">
        <f t="shared" si="8"/>
        <v>2816</v>
      </c>
    </row>
    <row r="565" spans="1:4" ht="12.75">
      <c r="A565" s="105">
        <v>562</v>
      </c>
      <c r="B565" s="106">
        <v>32338</v>
      </c>
      <c r="C565" s="105">
        <v>0.69</v>
      </c>
      <c r="D565" s="105">
        <f t="shared" si="8"/>
        <v>2815</v>
      </c>
    </row>
    <row r="566" spans="1:4" ht="12.75">
      <c r="A566" s="105">
        <v>563</v>
      </c>
      <c r="B566" s="106">
        <v>32339</v>
      </c>
      <c r="C566" s="105">
        <v>0.69</v>
      </c>
      <c r="D566" s="105">
        <f t="shared" si="8"/>
        <v>2814</v>
      </c>
    </row>
    <row r="567" spans="1:4" ht="12.75">
      <c r="A567" s="105">
        <v>564</v>
      </c>
      <c r="B567" s="106">
        <v>32340</v>
      </c>
      <c r="C567" s="105">
        <v>0.68</v>
      </c>
      <c r="D567" s="105">
        <f t="shared" si="8"/>
        <v>2813</v>
      </c>
    </row>
    <row r="568" spans="1:4" ht="12.75">
      <c r="A568" s="105">
        <v>565</v>
      </c>
      <c r="B568" s="106">
        <v>32343</v>
      </c>
      <c r="C568" s="105">
        <v>0.69</v>
      </c>
      <c r="D568" s="105">
        <f t="shared" si="8"/>
        <v>2812</v>
      </c>
    </row>
    <row r="569" spans="1:4" ht="12.75">
      <c r="A569" s="105">
        <v>566</v>
      </c>
      <c r="B569" s="106">
        <v>32344</v>
      </c>
      <c r="C569" s="105">
        <v>0.7</v>
      </c>
      <c r="D569" s="105">
        <f t="shared" si="8"/>
        <v>2811</v>
      </c>
    </row>
    <row r="570" spans="1:4" ht="12.75">
      <c r="A570" s="105">
        <v>567</v>
      </c>
      <c r="B570" s="106">
        <v>32345</v>
      </c>
      <c r="C570" s="105">
        <v>0.68</v>
      </c>
      <c r="D570" s="105">
        <f t="shared" si="8"/>
        <v>2810</v>
      </c>
    </row>
    <row r="571" spans="1:4" ht="12.75">
      <c r="A571" s="105">
        <v>568</v>
      </c>
      <c r="B571" s="106">
        <v>32346</v>
      </c>
      <c r="C571" s="105">
        <v>0.7</v>
      </c>
      <c r="D571" s="105">
        <f t="shared" si="8"/>
        <v>2809</v>
      </c>
    </row>
    <row r="572" spans="1:4" ht="12.75">
      <c r="A572" s="105">
        <v>569</v>
      </c>
      <c r="B572" s="106">
        <v>32347</v>
      </c>
      <c r="C572" s="105">
        <v>0.72</v>
      </c>
      <c r="D572" s="105">
        <f t="shared" si="8"/>
        <v>2808</v>
      </c>
    </row>
    <row r="573" spans="1:4" ht="12.75">
      <c r="A573" s="105">
        <v>570</v>
      </c>
      <c r="B573" s="106">
        <v>32350</v>
      </c>
      <c r="C573" s="105">
        <v>0.7</v>
      </c>
      <c r="D573" s="105">
        <f t="shared" si="8"/>
        <v>2807</v>
      </c>
    </row>
    <row r="574" spans="1:4" ht="12.75">
      <c r="A574" s="105">
        <v>571</v>
      </c>
      <c r="B574" s="106">
        <v>32351</v>
      </c>
      <c r="C574" s="105">
        <v>0.72</v>
      </c>
      <c r="D574" s="105">
        <f t="shared" si="8"/>
        <v>2806</v>
      </c>
    </row>
    <row r="575" spans="1:4" ht="12.75">
      <c r="A575" s="105">
        <v>572</v>
      </c>
      <c r="B575" s="106">
        <v>32352</v>
      </c>
      <c r="C575" s="105">
        <v>0.73</v>
      </c>
      <c r="D575" s="105">
        <f t="shared" si="8"/>
        <v>2805</v>
      </c>
    </row>
    <row r="576" spans="1:4" ht="12.75">
      <c r="A576" s="105">
        <v>573</v>
      </c>
      <c r="B576" s="106">
        <v>32353</v>
      </c>
      <c r="C576" s="105">
        <v>0.73</v>
      </c>
      <c r="D576" s="105">
        <f t="shared" si="8"/>
        <v>2804</v>
      </c>
    </row>
    <row r="577" spans="1:4" ht="12.75">
      <c r="A577" s="105">
        <v>574</v>
      </c>
      <c r="B577" s="106">
        <v>32354</v>
      </c>
      <c r="C577" s="105">
        <v>0.74</v>
      </c>
      <c r="D577" s="105">
        <f t="shared" si="8"/>
        <v>2803</v>
      </c>
    </row>
    <row r="578" spans="1:4" ht="12.75">
      <c r="A578" s="105">
        <v>575</v>
      </c>
      <c r="B578" s="106">
        <v>32357</v>
      </c>
      <c r="C578" s="105">
        <v>0.74</v>
      </c>
      <c r="D578" s="105">
        <f t="shared" si="8"/>
        <v>2802</v>
      </c>
    </row>
    <row r="579" spans="1:4" ht="12.75">
      <c r="A579" s="105">
        <v>576</v>
      </c>
      <c r="B579" s="106">
        <v>32358</v>
      </c>
      <c r="C579" s="105">
        <v>0.74</v>
      </c>
      <c r="D579" s="105">
        <f t="shared" si="8"/>
        <v>2801</v>
      </c>
    </row>
    <row r="580" spans="1:4" ht="12.75">
      <c r="A580" s="105">
        <v>577</v>
      </c>
      <c r="B580" s="106">
        <v>32359</v>
      </c>
      <c r="C580" s="105">
        <v>0.72</v>
      </c>
      <c r="D580" s="105">
        <f aca="true" t="shared" si="9" ref="D580:D643">3377-A580</f>
        <v>2800</v>
      </c>
    </row>
    <row r="581" spans="1:4" ht="12.75">
      <c r="A581" s="105">
        <v>578</v>
      </c>
      <c r="B581" s="106">
        <v>32360</v>
      </c>
      <c r="C581" s="105">
        <v>0.7</v>
      </c>
      <c r="D581" s="105">
        <f t="shared" si="9"/>
        <v>2799</v>
      </c>
    </row>
    <row r="582" spans="1:4" ht="12.75">
      <c r="A582" s="105">
        <v>579</v>
      </c>
      <c r="B582" s="106">
        <v>32361</v>
      </c>
      <c r="C582" s="105">
        <v>0.7</v>
      </c>
      <c r="D582" s="105">
        <f t="shared" si="9"/>
        <v>2798</v>
      </c>
    </row>
    <row r="583" spans="1:4" ht="12.75">
      <c r="A583" s="105">
        <v>580</v>
      </c>
      <c r="B583" s="106">
        <v>32364</v>
      </c>
      <c r="C583" s="105">
        <v>0.71</v>
      </c>
      <c r="D583" s="105">
        <f t="shared" si="9"/>
        <v>2797</v>
      </c>
    </row>
    <row r="584" spans="1:4" ht="12.75">
      <c r="A584" s="105">
        <v>581</v>
      </c>
      <c r="B584" s="106">
        <v>32365</v>
      </c>
      <c r="C584" s="105">
        <v>0.72</v>
      </c>
      <c r="D584" s="105">
        <f t="shared" si="9"/>
        <v>2796</v>
      </c>
    </row>
    <row r="585" spans="1:4" ht="12.75">
      <c r="A585" s="105">
        <v>582</v>
      </c>
      <c r="B585" s="106">
        <v>32366</v>
      </c>
      <c r="C585" s="105">
        <v>0.7</v>
      </c>
      <c r="D585" s="105">
        <f t="shared" si="9"/>
        <v>2795</v>
      </c>
    </row>
    <row r="586" spans="1:4" ht="12.75">
      <c r="A586" s="105">
        <v>583</v>
      </c>
      <c r="B586" s="106">
        <v>32367</v>
      </c>
      <c r="C586" s="105">
        <v>0.69</v>
      </c>
      <c r="D586" s="105">
        <f t="shared" si="9"/>
        <v>2794</v>
      </c>
    </row>
    <row r="587" spans="1:4" ht="12.75">
      <c r="A587" s="105">
        <v>584</v>
      </c>
      <c r="B587" s="106">
        <v>32368</v>
      </c>
      <c r="C587" s="105">
        <v>0.68</v>
      </c>
      <c r="D587" s="105">
        <f t="shared" si="9"/>
        <v>2793</v>
      </c>
    </row>
    <row r="588" spans="1:4" ht="12.75">
      <c r="A588" s="105">
        <v>585</v>
      </c>
      <c r="B588" s="106">
        <v>32371</v>
      </c>
      <c r="C588" s="105">
        <v>0.68</v>
      </c>
      <c r="D588" s="105">
        <f t="shared" si="9"/>
        <v>2792</v>
      </c>
    </row>
    <row r="589" spans="1:4" ht="12.75">
      <c r="A589" s="105">
        <v>586</v>
      </c>
      <c r="B589" s="106">
        <v>32372</v>
      </c>
      <c r="C589" s="105">
        <v>0.68</v>
      </c>
      <c r="D589" s="105">
        <f t="shared" si="9"/>
        <v>2791</v>
      </c>
    </row>
    <row r="590" spans="1:4" ht="12.75">
      <c r="A590" s="105">
        <v>587</v>
      </c>
      <c r="B590" s="106">
        <v>32373</v>
      </c>
      <c r="C590" s="105">
        <v>0.68</v>
      </c>
      <c r="D590" s="105">
        <f t="shared" si="9"/>
        <v>2790</v>
      </c>
    </row>
    <row r="591" spans="1:4" ht="12.75">
      <c r="A591" s="105">
        <v>588</v>
      </c>
      <c r="B591" s="106">
        <v>32374</v>
      </c>
      <c r="C591" s="105">
        <v>0.68</v>
      </c>
      <c r="D591" s="105">
        <f t="shared" si="9"/>
        <v>2789</v>
      </c>
    </row>
    <row r="592" spans="1:4" ht="12.75">
      <c r="A592" s="105">
        <v>589</v>
      </c>
      <c r="B592" s="106">
        <v>32375</v>
      </c>
      <c r="C592" s="105">
        <v>0.66</v>
      </c>
      <c r="D592" s="105">
        <f t="shared" si="9"/>
        <v>2788</v>
      </c>
    </row>
    <row r="593" spans="1:4" ht="12.75">
      <c r="A593" s="105">
        <v>590</v>
      </c>
      <c r="B593" s="106">
        <v>32378</v>
      </c>
      <c r="C593" s="105">
        <v>0.62</v>
      </c>
      <c r="D593" s="105">
        <f t="shared" si="9"/>
        <v>2787</v>
      </c>
    </row>
    <row r="594" spans="1:4" ht="12.75">
      <c r="A594" s="105">
        <v>591</v>
      </c>
      <c r="B594" s="106">
        <v>32379</v>
      </c>
      <c r="C594" s="105">
        <v>0.65</v>
      </c>
      <c r="D594" s="105">
        <f t="shared" si="9"/>
        <v>2786</v>
      </c>
    </row>
    <row r="595" spans="1:4" ht="12.75">
      <c r="A595" s="105">
        <v>592</v>
      </c>
      <c r="B595" s="106">
        <v>32380</v>
      </c>
      <c r="C595" s="105">
        <v>0.65</v>
      </c>
      <c r="D595" s="105">
        <f t="shared" si="9"/>
        <v>2785</v>
      </c>
    </row>
    <row r="596" spans="1:4" ht="12.75">
      <c r="A596" s="105">
        <v>593</v>
      </c>
      <c r="B596" s="106">
        <v>32381</v>
      </c>
      <c r="C596" s="105">
        <v>0.65</v>
      </c>
      <c r="D596" s="105">
        <f t="shared" si="9"/>
        <v>2784</v>
      </c>
    </row>
    <row r="597" spans="1:4" ht="12.75">
      <c r="A597" s="105">
        <v>594</v>
      </c>
      <c r="B597" s="106">
        <v>32382</v>
      </c>
      <c r="C597" s="105">
        <v>0.64</v>
      </c>
      <c r="D597" s="105">
        <f t="shared" si="9"/>
        <v>2783</v>
      </c>
    </row>
    <row r="598" spans="1:4" ht="12.75">
      <c r="A598" s="105">
        <v>595</v>
      </c>
      <c r="B598" s="106">
        <v>32385</v>
      </c>
      <c r="C598" s="105">
        <v>0.65</v>
      </c>
      <c r="D598" s="105">
        <f t="shared" si="9"/>
        <v>2782</v>
      </c>
    </row>
    <row r="599" spans="1:4" ht="12.75">
      <c r="A599" s="105">
        <v>596</v>
      </c>
      <c r="B599" s="106">
        <v>32386</v>
      </c>
      <c r="C599" s="105">
        <v>0.67</v>
      </c>
      <c r="D599" s="105">
        <f t="shared" si="9"/>
        <v>2781</v>
      </c>
    </row>
    <row r="600" spans="1:4" ht="12.75">
      <c r="A600" s="105">
        <v>597</v>
      </c>
      <c r="B600" s="106">
        <v>32387</v>
      </c>
      <c r="C600" s="105">
        <v>0.69</v>
      </c>
      <c r="D600" s="105">
        <f t="shared" si="9"/>
        <v>2780</v>
      </c>
    </row>
    <row r="601" spans="1:4" ht="12.75">
      <c r="A601" s="105">
        <v>598</v>
      </c>
      <c r="B601" s="106">
        <v>32388</v>
      </c>
      <c r="C601" s="105">
        <v>0.7</v>
      </c>
      <c r="D601" s="105">
        <f t="shared" si="9"/>
        <v>2779</v>
      </c>
    </row>
    <row r="602" spans="1:4" ht="12.75">
      <c r="A602" s="105">
        <v>599</v>
      </c>
      <c r="B602" s="106">
        <v>32389</v>
      </c>
      <c r="C602" s="105">
        <v>0.7</v>
      </c>
      <c r="D602" s="105">
        <f t="shared" si="9"/>
        <v>2778</v>
      </c>
    </row>
    <row r="603" spans="1:4" ht="12.75">
      <c r="A603" s="105">
        <v>600</v>
      </c>
      <c r="B603" s="106">
        <v>32393</v>
      </c>
      <c r="C603" s="105">
        <v>0.7</v>
      </c>
      <c r="D603" s="105">
        <f t="shared" si="9"/>
        <v>2777</v>
      </c>
    </row>
    <row r="604" spans="1:4" ht="12.75">
      <c r="A604" s="105">
        <v>601</v>
      </c>
      <c r="B604" s="106">
        <v>32394</v>
      </c>
      <c r="C604" s="105">
        <v>0.72</v>
      </c>
      <c r="D604" s="105">
        <f t="shared" si="9"/>
        <v>2776</v>
      </c>
    </row>
    <row r="605" spans="1:4" ht="12.75">
      <c r="A605" s="105">
        <v>602</v>
      </c>
      <c r="B605" s="106">
        <v>32395</v>
      </c>
      <c r="C605" s="105">
        <v>0.74</v>
      </c>
      <c r="D605" s="105">
        <f t="shared" si="9"/>
        <v>2775</v>
      </c>
    </row>
    <row r="606" spans="1:4" ht="12.75">
      <c r="A606" s="105">
        <v>603</v>
      </c>
      <c r="B606" s="106">
        <v>32396</v>
      </c>
      <c r="C606" s="105">
        <v>0.74</v>
      </c>
      <c r="D606" s="105">
        <f t="shared" si="9"/>
        <v>2774</v>
      </c>
    </row>
    <row r="607" spans="1:4" ht="12.75">
      <c r="A607" s="105">
        <v>604</v>
      </c>
      <c r="B607" s="106">
        <v>32399</v>
      </c>
      <c r="C607" s="105">
        <v>0.76</v>
      </c>
      <c r="D607" s="105">
        <f t="shared" si="9"/>
        <v>2773</v>
      </c>
    </row>
    <row r="608" spans="1:4" ht="12.75">
      <c r="A608" s="105">
        <v>605</v>
      </c>
      <c r="B608" s="106">
        <v>32400</v>
      </c>
      <c r="C608" s="105">
        <v>0.74</v>
      </c>
      <c r="D608" s="105">
        <f t="shared" si="9"/>
        <v>2772</v>
      </c>
    </row>
    <row r="609" spans="1:4" ht="12.75">
      <c r="A609" s="105">
        <v>606</v>
      </c>
      <c r="B609" s="106">
        <v>32401</v>
      </c>
      <c r="C609" s="105">
        <v>0.73</v>
      </c>
      <c r="D609" s="105">
        <f t="shared" si="9"/>
        <v>2771</v>
      </c>
    </row>
    <row r="610" spans="1:4" ht="12.75">
      <c r="A610" s="105">
        <v>607</v>
      </c>
      <c r="B610" s="106">
        <v>32402</v>
      </c>
      <c r="C610" s="105">
        <v>0.74</v>
      </c>
      <c r="D610" s="105">
        <f t="shared" si="9"/>
        <v>2770</v>
      </c>
    </row>
    <row r="611" spans="1:4" ht="12.75">
      <c r="A611" s="105">
        <v>608</v>
      </c>
      <c r="B611" s="106">
        <v>32403</v>
      </c>
      <c r="C611" s="105">
        <v>0.76</v>
      </c>
      <c r="D611" s="105">
        <f t="shared" si="9"/>
        <v>2769</v>
      </c>
    </row>
    <row r="612" spans="1:4" ht="12.75">
      <c r="A612" s="105">
        <v>609</v>
      </c>
      <c r="B612" s="106">
        <v>32406</v>
      </c>
      <c r="C612" s="105">
        <v>0.77</v>
      </c>
      <c r="D612" s="105">
        <f t="shared" si="9"/>
        <v>2768</v>
      </c>
    </row>
    <row r="613" spans="1:4" ht="12.75">
      <c r="A613" s="105">
        <v>610</v>
      </c>
      <c r="B613" s="106">
        <v>32407</v>
      </c>
      <c r="C613" s="105">
        <v>0.76</v>
      </c>
      <c r="D613" s="105">
        <f t="shared" si="9"/>
        <v>2767</v>
      </c>
    </row>
    <row r="614" spans="1:4" ht="12.75">
      <c r="A614" s="105">
        <v>611</v>
      </c>
      <c r="B614" s="106">
        <v>32408</v>
      </c>
      <c r="C614" s="105">
        <v>0.75</v>
      </c>
      <c r="D614" s="105">
        <f t="shared" si="9"/>
        <v>2766</v>
      </c>
    </row>
    <row r="615" spans="1:4" ht="12.75">
      <c r="A615" s="105">
        <v>612</v>
      </c>
      <c r="B615" s="106">
        <v>32409</v>
      </c>
      <c r="C615" s="105">
        <v>0.77</v>
      </c>
      <c r="D615" s="105">
        <f t="shared" si="9"/>
        <v>2765</v>
      </c>
    </row>
    <row r="616" spans="1:4" ht="12.75">
      <c r="A616" s="105">
        <v>613</v>
      </c>
      <c r="B616" s="106">
        <v>32410</v>
      </c>
      <c r="C616" s="105">
        <v>0.74</v>
      </c>
      <c r="D616" s="105">
        <f t="shared" si="9"/>
        <v>2764</v>
      </c>
    </row>
    <row r="617" spans="1:4" ht="12.75">
      <c r="A617" s="105">
        <v>614</v>
      </c>
      <c r="B617" s="106">
        <v>32413</v>
      </c>
      <c r="C617" s="105">
        <v>0.72</v>
      </c>
      <c r="D617" s="105">
        <f t="shared" si="9"/>
        <v>2763</v>
      </c>
    </row>
    <row r="618" spans="1:4" ht="12.75">
      <c r="A618" s="105">
        <v>615</v>
      </c>
      <c r="B618" s="106">
        <v>32414</v>
      </c>
      <c r="C618" s="105">
        <v>0.74</v>
      </c>
      <c r="D618" s="105">
        <f t="shared" si="9"/>
        <v>2762</v>
      </c>
    </row>
    <row r="619" spans="1:4" ht="12.75">
      <c r="A619" s="105">
        <v>616</v>
      </c>
      <c r="B619" s="106">
        <v>32415</v>
      </c>
      <c r="C619" s="105">
        <v>0.73</v>
      </c>
      <c r="D619" s="105">
        <f t="shared" si="9"/>
        <v>2761</v>
      </c>
    </row>
    <row r="620" spans="1:4" ht="12.75">
      <c r="A620" s="105">
        <v>617</v>
      </c>
      <c r="B620" s="106">
        <v>32416</v>
      </c>
      <c r="C620" s="105">
        <v>0.74</v>
      </c>
      <c r="D620" s="105">
        <f t="shared" si="9"/>
        <v>2760</v>
      </c>
    </row>
    <row r="621" spans="1:4" ht="12.75">
      <c r="A621" s="105">
        <v>618</v>
      </c>
      <c r="B621" s="106">
        <v>32417</v>
      </c>
      <c r="C621" s="105">
        <v>0.71</v>
      </c>
      <c r="D621" s="105">
        <f t="shared" si="9"/>
        <v>2759</v>
      </c>
    </row>
    <row r="622" spans="1:4" ht="12.75">
      <c r="A622" s="105">
        <v>619</v>
      </c>
      <c r="B622" s="106">
        <v>32420</v>
      </c>
      <c r="C622" s="105">
        <v>0.71</v>
      </c>
      <c r="D622" s="105">
        <f t="shared" si="9"/>
        <v>2758</v>
      </c>
    </row>
    <row r="623" spans="1:4" ht="12.75">
      <c r="A623" s="105">
        <v>620</v>
      </c>
      <c r="B623" s="106">
        <v>32421</v>
      </c>
      <c r="C623" s="105">
        <v>0.73</v>
      </c>
      <c r="D623" s="105">
        <f t="shared" si="9"/>
        <v>2757</v>
      </c>
    </row>
    <row r="624" spans="1:4" ht="12.75">
      <c r="A624" s="105">
        <v>621</v>
      </c>
      <c r="B624" s="106">
        <v>32422</v>
      </c>
      <c r="C624" s="105">
        <v>0.74</v>
      </c>
      <c r="D624" s="105">
        <f t="shared" si="9"/>
        <v>2756</v>
      </c>
    </row>
    <row r="625" spans="1:4" ht="12.75">
      <c r="A625" s="105">
        <v>622</v>
      </c>
      <c r="B625" s="106">
        <v>32423</v>
      </c>
      <c r="C625" s="105">
        <v>0.76</v>
      </c>
      <c r="D625" s="105">
        <f t="shared" si="9"/>
        <v>2755</v>
      </c>
    </row>
    <row r="626" spans="1:4" ht="12.75">
      <c r="A626" s="105">
        <v>623</v>
      </c>
      <c r="B626" s="106">
        <v>32424</v>
      </c>
      <c r="C626" s="105">
        <v>0.75</v>
      </c>
      <c r="D626" s="105">
        <f t="shared" si="9"/>
        <v>2754</v>
      </c>
    </row>
    <row r="627" spans="1:4" ht="12.75">
      <c r="A627" s="105">
        <v>624</v>
      </c>
      <c r="B627" s="106">
        <v>32427</v>
      </c>
      <c r="C627" s="105">
        <v>0.76</v>
      </c>
      <c r="D627" s="105">
        <f t="shared" si="9"/>
        <v>2753</v>
      </c>
    </row>
    <row r="628" spans="1:4" ht="12.75">
      <c r="A628" s="105">
        <v>625</v>
      </c>
      <c r="B628" s="106">
        <v>32428</v>
      </c>
      <c r="C628" s="105">
        <v>0.76</v>
      </c>
      <c r="D628" s="105">
        <f t="shared" si="9"/>
        <v>2752</v>
      </c>
    </row>
    <row r="629" spans="1:4" ht="12.75">
      <c r="A629" s="105">
        <v>626</v>
      </c>
      <c r="B629" s="106">
        <v>32429</v>
      </c>
      <c r="C629" s="105">
        <v>0.76</v>
      </c>
      <c r="D629" s="105">
        <f t="shared" si="9"/>
        <v>2751</v>
      </c>
    </row>
    <row r="630" spans="1:4" ht="12.75">
      <c r="A630" s="105">
        <v>627</v>
      </c>
      <c r="B630" s="106">
        <v>32430</v>
      </c>
      <c r="C630" s="105">
        <v>0.77</v>
      </c>
      <c r="D630" s="105">
        <f t="shared" si="9"/>
        <v>2750</v>
      </c>
    </row>
    <row r="631" spans="1:4" ht="12.75">
      <c r="A631" s="105">
        <v>628</v>
      </c>
      <c r="B631" s="106">
        <v>32431</v>
      </c>
      <c r="C631" s="105">
        <v>0.79</v>
      </c>
      <c r="D631" s="105">
        <f t="shared" si="9"/>
        <v>2749</v>
      </c>
    </row>
    <row r="632" spans="1:4" ht="12.75">
      <c r="A632" s="105">
        <v>629</v>
      </c>
      <c r="B632" s="106">
        <v>32434</v>
      </c>
      <c r="C632" s="105">
        <v>0.8</v>
      </c>
      <c r="D632" s="105">
        <f t="shared" si="9"/>
        <v>2748</v>
      </c>
    </row>
    <row r="633" spans="1:4" ht="12.75">
      <c r="A633" s="105">
        <v>630</v>
      </c>
      <c r="B633" s="106">
        <v>32435</v>
      </c>
      <c r="C633" s="105">
        <v>0.81</v>
      </c>
      <c r="D633" s="105">
        <f t="shared" si="9"/>
        <v>2747</v>
      </c>
    </row>
    <row r="634" spans="1:4" ht="12.75">
      <c r="A634" s="105">
        <v>631</v>
      </c>
      <c r="B634" s="106">
        <v>32436</v>
      </c>
      <c r="C634" s="105">
        <v>0.81</v>
      </c>
      <c r="D634" s="105">
        <f t="shared" si="9"/>
        <v>2746</v>
      </c>
    </row>
    <row r="635" spans="1:4" ht="12.75">
      <c r="A635" s="105">
        <v>632</v>
      </c>
      <c r="B635" s="106">
        <v>32437</v>
      </c>
      <c r="C635" s="105">
        <v>0.82</v>
      </c>
      <c r="D635" s="105">
        <f t="shared" si="9"/>
        <v>2745</v>
      </c>
    </row>
    <row r="636" spans="1:4" ht="12.75">
      <c r="A636" s="105">
        <v>633</v>
      </c>
      <c r="B636" s="106">
        <v>32438</v>
      </c>
      <c r="C636" s="105">
        <v>0.81</v>
      </c>
      <c r="D636" s="105">
        <f t="shared" si="9"/>
        <v>2744</v>
      </c>
    </row>
    <row r="637" spans="1:4" ht="12.75">
      <c r="A637" s="105">
        <v>634</v>
      </c>
      <c r="B637" s="106">
        <v>32441</v>
      </c>
      <c r="C637" s="105">
        <v>0.83</v>
      </c>
      <c r="D637" s="105">
        <f t="shared" si="9"/>
        <v>2743</v>
      </c>
    </row>
    <row r="638" spans="1:4" ht="12.75">
      <c r="A638" s="105">
        <v>635</v>
      </c>
      <c r="B638" s="106">
        <v>32442</v>
      </c>
      <c r="C638" s="105">
        <v>0.81</v>
      </c>
      <c r="D638" s="105">
        <f t="shared" si="9"/>
        <v>2742</v>
      </c>
    </row>
    <row r="639" spans="1:4" ht="12.75">
      <c r="A639" s="105">
        <v>636</v>
      </c>
      <c r="B639" s="106">
        <v>32443</v>
      </c>
      <c r="C639" s="105">
        <v>0.83</v>
      </c>
      <c r="D639" s="105">
        <f t="shared" si="9"/>
        <v>2741</v>
      </c>
    </row>
    <row r="640" spans="1:4" ht="12.75">
      <c r="A640" s="105">
        <v>637</v>
      </c>
      <c r="B640" s="106">
        <v>32444</v>
      </c>
      <c r="C640" s="105">
        <v>0.85</v>
      </c>
      <c r="D640" s="105">
        <f t="shared" si="9"/>
        <v>2740</v>
      </c>
    </row>
    <row r="641" spans="1:4" ht="12.75">
      <c r="A641" s="105">
        <v>638</v>
      </c>
      <c r="B641" s="106">
        <v>32445</v>
      </c>
      <c r="C641" s="105">
        <v>0.83</v>
      </c>
      <c r="D641" s="105">
        <f t="shared" si="9"/>
        <v>2739</v>
      </c>
    </row>
    <row r="642" spans="1:4" ht="12.75">
      <c r="A642" s="105">
        <v>639</v>
      </c>
      <c r="B642" s="106">
        <v>32448</v>
      </c>
      <c r="C642" s="105">
        <v>0.85</v>
      </c>
      <c r="D642" s="105">
        <f t="shared" si="9"/>
        <v>2738</v>
      </c>
    </row>
    <row r="643" spans="1:4" ht="12.75">
      <c r="A643" s="105">
        <v>640</v>
      </c>
      <c r="B643" s="106">
        <v>32449</v>
      </c>
      <c r="C643" s="105">
        <v>0.85</v>
      </c>
      <c r="D643" s="105">
        <f t="shared" si="9"/>
        <v>2737</v>
      </c>
    </row>
    <row r="644" spans="1:4" ht="12.75">
      <c r="A644" s="105">
        <v>641</v>
      </c>
      <c r="B644" s="106">
        <v>32450</v>
      </c>
      <c r="C644" s="105">
        <v>0.85</v>
      </c>
      <c r="D644" s="105">
        <f aca="true" t="shared" si="10" ref="D644:D707">3377-A644</f>
        <v>2736</v>
      </c>
    </row>
    <row r="645" spans="1:4" ht="12.75">
      <c r="A645" s="105">
        <v>642</v>
      </c>
      <c r="B645" s="106">
        <v>32451</v>
      </c>
      <c r="C645" s="105">
        <v>0.89</v>
      </c>
      <c r="D645" s="105">
        <f t="shared" si="10"/>
        <v>2735</v>
      </c>
    </row>
    <row r="646" spans="1:4" ht="12.75">
      <c r="A646" s="105">
        <v>643</v>
      </c>
      <c r="B646" s="106">
        <v>32452</v>
      </c>
      <c r="C646" s="105">
        <v>0.91</v>
      </c>
      <c r="D646" s="105">
        <f t="shared" si="10"/>
        <v>2734</v>
      </c>
    </row>
    <row r="647" spans="1:4" ht="12.75">
      <c r="A647" s="105">
        <v>644</v>
      </c>
      <c r="B647" s="106">
        <v>32455</v>
      </c>
      <c r="C647" s="105">
        <v>0.92</v>
      </c>
      <c r="D647" s="105">
        <f t="shared" si="10"/>
        <v>2733</v>
      </c>
    </row>
    <row r="648" spans="1:4" ht="12.75">
      <c r="A648" s="105">
        <v>645</v>
      </c>
      <c r="B648" s="106">
        <v>32456</v>
      </c>
      <c r="C648" s="105">
        <v>0.97</v>
      </c>
      <c r="D648" s="105">
        <f t="shared" si="10"/>
        <v>2732</v>
      </c>
    </row>
    <row r="649" spans="1:4" ht="12.75">
      <c r="A649" s="105">
        <v>646</v>
      </c>
      <c r="B649" s="106">
        <v>32457</v>
      </c>
      <c r="C649" s="105">
        <v>0.98</v>
      </c>
      <c r="D649" s="105">
        <f t="shared" si="10"/>
        <v>2731</v>
      </c>
    </row>
    <row r="650" spans="1:4" ht="12.75">
      <c r="A650" s="105">
        <v>647</v>
      </c>
      <c r="B650" s="106">
        <v>32458</v>
      </c>
      <c r="C650" s="105">
        <v>0.99</v>
      </c>
      <c r="D650" s="105">
        <f t="shared" si="10"/>
        <v>2730</v>
      </c>
    </row>
    <row r="651" spans="1:4" ht="12.75">
      <c r="A651" s="105">
        <v>648</v>
      </c>
      <c r="B651" s="106">
        <v>32459</v>
      </c>
      <c r="C651" s="105">
        <v>0.98</v>
      </c>
      <c r="D651" s="105">
        <f t="shared" si="10"/>
        <v>2729</v>
      </c>
    </row>
    <row r="652" spans="1:4" ht="12.75">
      <c r="A652" s="105">
        <v>649</v>
      </c>
      <c r="B652" s="106">
        <v>32462</v>
      </c>
      <c r="C652" s="105">
        <v>0.97</v>
      </c>
      <c r="D652" s="105">
        <f t="shared" si="10"/>
        <v>2728</v>
      </c>
    </row>
    <row r="653" spans="1:4" ht="12.75">
      <c r="A653" s="105">
        <v>650</v>
      </c>
      <c r="B653" s="106">
        <v>32463</v>
      </c>
      <c r="C653" s="105">
        <v>0.95</v>
      </c>
      <c r="D653" s="105">
        <f t="shared" si="10"/>
        <v>2727</v>
      </c>
    </row>
    <row r="654" spans="1:4" ht="12.75">
      <c r="A654" s="105">
        <v>651</v>
      </c>
      <c r="B654" s="106">
        <v>32464</v>
      </c>
      <c r="C654" s="105">
        <v>0.99</v>
      </c>
      <c r="D654" s="105">
        <f t="shared" si="10"/>
        <v>2726</v>
      </c>
    </row>
    <row r="655" spans="1:4" ht="12.75">
      <c r="A655" s="105">
        <v>652</v>
      </c>
      <c r="B655" s="106">
        <v>32465</v>
      </c>
      <c r="C655" s="105">
        <v>1</v>
      </c>
      <c r="D655" s="105">
        <f t="shared" si="10"/>
        <v>2725</v>
      </c>
    </row>
    <row r="656" spans="1:4" ht="12.75">
      <c r="A656" s="105">
        <v>653</v>
      </c>
      <c r="B656" s="106">
        <v>32466</v>
      </c>
      <c r="C656" s="105">
        <v>1.03</v>
      </c>
      <c r="D656" s="105">
        <f t="shared" si="10"/>
        <v>2724</v>
      </c>
    </row>
    <row r="657" spans="1:4" ht="12.75">
      <c r="A657" s="105">
        <v>654</v>
      </c>
      <c r="B657" s="106">
        <v>32469</v>
      </c>
      <c r="C657" s="105">
        <v>1.01</v>
      </c>
      <c r="D657" s="105">
        <f t="shared" si="10"/>
        <v>2723</v>
      </c>
    </row>
    <row r="658" spans="1:4" ht="12.75">
      <c r="A658" s="105">
        <v>655</v>
      </c>
      <c r="B658" s="106">
        <v>32470</v>
      </c>
      <c r="C658" s="105">
        <v>1.05</v>
      </c>
      <c r="D658" s="105">
        <f t="shared" si="10"/>
        <v>2722</v>
      </c>
    </row>
    <row r="659" spans="1:4" ht="12.75">
      <c r="A659" s="105">
        <v>656</v>
      </c>
      <c r="B659" s="106">
        <v>32471</v>
      </c>
      <c r="C659" s="105">
        <v>1.04</v>
      </c>
      <c r="D659" s="105">
        <f t="shared" si="10"/>
        <v>2721</v>
      </c>
    </row>
    <row r="660" spans="1:4" ht="12.75">
      <c r="A660" s="105">
        <v>657</v>
      </c>
      <c r="B660" s="106">
        <v>32473</v>
      </c>
      <c r="C660" s="105">
        <v>1.04</v>
      </c>
      <c r="D660" s="105">
        <f t="shared" si="10"/>
        <v>2720</v>
      </c>
    </row>
    <row r="661" spans="1:4" ht="12.75">
      <c r="A661" s="105">
        <v>658</v>
      </c>
      <c r="B661" s="106">
        <v>32476</v>
      </c>
      <c r="C661" s="105">
        <v>1.04</v>
      </c>
      <c r="D661" s="105">
        <f t="shared" si="10"/>
        <v>2719</v>
      </c>
    </row>
    <row r="662" spans="1:4" ht="12.75">
      <c r="A662" s="105">
        <v>659</v>
      </c>
      <c r="B662" s="106">
        <v>32477</v>
      </c>
      <c r="C662" s="105">
        <v>1.03</v>
      </c>
      <c r="D662" s="105">
        <f t="shared" si="10"/>
        <v>2718</v>
      </c>
    </row>
    <row r="663" spans="1:4" ht="12.75">
      <c r="A663" s="105">
        <v>660</v>
      </c>
      <c r="B663" s="106">
        <v>32478</v>
      </c>
      <c r="C663" s="105">
        <v>1.01</v>
      </c>
      <c r="D663" s="105">
        <f t="shared" si="10"/>
        <v>2717</v>
      </c>
    </row>
    <row r="664" spans="1:4" ht="12.75">
      <c r="A664" s="105">
        <v>661</v>
      </c>
      <c r="B664" s="106">
        <v>32479</v>
      </c>
      <c r="C664" s="105">
        <v>1.02</v>
      </c>
      <c r="D664" s="105">
        <f t="shared" si="10"/>
        <v>2716</v>
      </c>
    </row>
    <row r="665" spans="1:4" ht="12.75">
      <c r="A665" s="105">
        <v>662</v>
      </c>
      <c r="B665" s="106">
        <v>32480</v>
      </c>
      <c r="C665" s="105">
        <v>1.03</v>
      </c>
      <c r="D665" s="105">
        <f t="shared" si="10"/>
        <v>2715</v>
      </c>
    </row>
    <row r="666" spans="1:4" ht="12.75">
      <c r="A666" s="105">
        <v>663</v>
      </c>
      <c r="B666" s="106">
        <v>32483</v>
      </c>
      <c r="C666" s="105">
        <v>1.04</v>
      </c>
      <c r="D666" s="105">
        <f t="shared" si="10"/>
        <v>2714</v>
      </c>
    </row>
    <row r="667" spans="1:4" ht="12.75">
      <c r="A667" s="105">
        <v>664</v>
      </c>
      <c r="B667" s="106">
        <v>32484</v>
      </c>
      <c r="C667" s="105">
        <v>1.03</v>
      </c>
      <c r="D667" s="105">
        <f t="shared" si="10"/>
        <v>2713</v>
      </c>
    </row>
    <row r="668" spans="1:4" ht="12.75">
      <c r="A668" s="105">
        <v>665</v>
      </c>
      <c r="B668" s="106">
        <v>32485</v>
      </c>
      <c r="C668" s="105">
        <v>1.02</v>
      </c>
      <c r="D668" s="105">
        <f t="shared" si="10"/>
        <v>2712</v>
      </c>
    </row>
    <row r="669" spans="1:4" ht="12.75">
      <c r="A669" s="105">
        <v>666</v>
      </c>
      <c r="B669" s="106">
        <v>32486</v>
      </c>
      <c r="C669" s="105">
        <v>1.02</v>
      </c>
      <c r="D669" s="105">
        <f t="shared" si="10"/>
        <v>2711</v>
      </c>
    </row>
    <row r="670" spans="1:4" ht="12.75">
      <c r="A670" s="105">
        <v>667</v>
      </c>
      <c r="B670" s="106">
        <v>32487</v>
      </c>
      <c r="C670" s="105">
        <v>1</v>
      </c>
      <c r="D670" s="105">
        <f t="shared" si="10"/>
        <v>2710</v>
      </c>
    </row>
    <row r="671" spans="1:4" ht="12.75">
      <c r="A671" s="105">
        <v>668</v>
      </c>
      <c r="B671" s="106">
        <v>32490</v>
      </c>
      <c r="C671" s="105">
        <v>0.99</v>
      </c>
      <c r="D671" s="105">
        <f t="shared" si="10"/>
        <v>2709</v>
      </c>
    </row>
    <row r="672" spans="1:4" ht="12.75">
      <c r="A672" s="105">
        <v>669</v>
      </c>
      <c r="B672" s="106">
        <v>32491</v>
      </c>
      <c r="C672" s="105">
        <v>0.98</v>
      </c>
      <c r="D672" s="105">
        <f t="shared" si="10"/>
        <v>2708</v>
      </c>
    </row>
    <row r="673" spans="1:4" ht="12.75">
      <c r="A673" s="105">
        <v>670</v>
      </c>
      <c r="B673" s="106">
        <v>32492</v>
      </c>
      <c r="C673" s="105">
        <v>0.97</v>
      </c>
      <c r="D673" s="105">
        <f t="shared" si="10"/>
        <v>2707</v>
      </c>
    </row>
    <row r="674" spans="1:4" ht="12.75">
      <c r="A674" s="105">
        <v>671</v>
      </c>
      <c r="B674" s="106">
        <v>32493</v>
      </c>
      <c r="C674" s="105">
        <v>1.01</v>
      </c>
      <c r="D674" s="105">
        <f t="shared" si="10"/>
        <v>2706</v>
      </c>
    </row>
    <row r="675" spans="1:4" ht="12.75">
      <c r="A675" s="105">
        <v>672</v>
      </c>
      <c r="B675" s="106">
        <v>32494</v>
      </c>
      <c r="C675" s="105">
        <v>1.01</v>
      </c>
      <c r="D675" s="105">
        <f t="shared" si="10"/>
        <v>2705</v>
      </c>
    </row>
    <row r="676" spans="1:4" ht="12.75">
      <c r="A676" s="105">
        <v>673</v>
      </c>
      <c r="B676" s="106">
        <v>32497</v>
      </c>
      <c r="C676" s="105">
        <v>1.01</v>
      </c>
      <c r="D676" s="105">
        <f t="shared" si="10"/>
        <v>2704</v>
      </c>
    </row>
    <row r="677" spans="1:4" ht="12.75">
      <c r="A677" s="105">
        <v>674</v>
      </c>
      <c r="B677" s="106">
        <v>32498</v>
      </c>
      <c r="C677" s="105">
        <v>1.02</v>
      </c>
      <c r="D677" s="105">
        <f t="shared" si="10"/>
        <v>2703</v>
      </c>
    </row>
    <row r="678" spans="1:4" ht="12.75">
      <c r="A678" s="105">
        <v>675</v>
      </c>
      <c r="B678" s="106">
        <v>32499</v>
      </c>
      <c r="C678" s="105">
        <v>1.03</v>
      </c>
      <c r="D678" s="105">
        <f t="shared" si="10"/>
        <v>2702</v>
      </c>
    </row>
    <row r="679" spans="1:4" ht="12.75">
      <c r="A679" s="105">
        <v>676</v>
      </c>
      <c r="B679" s="106">
        <v>32500</v>
      </c>
      <c r="C679" s="105">
        <v>1.05</v>
      </c>
      <c r="D679" s="105">
        <f t="shared" si="10"/>
        <v>2701</v>
      </c>
    </row>
    <row r="680" spans="1:4" ht="12.75">
      <c r="A680" s="105">
        <v>677</v>
      </c>
      <c r="B680" s="106">
        <v>32504</v>
      </c>
      <c r="C680" s="105">
        <v>1.11</v>
      </c>
      <c r="D680" s="105">
        <f t="shared" si="10"/>
        <v>2700</v>
      </c>
    </row>
    <row r="681" spans="1:4" ht="12.75">
      <c r="A681" s="105">
        <v>678</v>
      </c>
      <c r="B681" s="106">
        <v>32505</v>
      </c>
      <c r="C681" s="105">
        <v>1.08</v>
      </c>
      <c r="D681" s="105">
        <f t="shared" si="10"/>
        <v>2699</v>
      </c>
    </row>
    <row r="682" spans="1:4" ht="12.75">
      <c r="A682" s="105">
        <v>679</v>
      </c>
      <c r="B682" s="106">
        <v>32506</v>
      </c>
      <c r="C682" s="105">
        <v>1.09</v>
      </c>
      <c r="D682" s="105">
        <f t="shared" si="10"/>
        <v>2698</v>
      </c>
    </row>
    <row r="683" spans="1:4" ht="12.75">
      <c r="A683" s="105">
        <v>680</v>
      </c>
      <c r="B683" s="106">
        <v>32507</v>
      </c>
      <c r="C683" s="105">
        <v>1.09</v>
      </c>
      <c r="D683" s="105">
        <f t="shared" si="10"/>
        <v>2697</v>
      </c>
    </row>
    <row r="684" spans="1:4" ht="12.75">
      <c r="A684" s="105">
        <v>681</v>
      </c>
      <c r="B684" s="106">
        <v>32511</v>
      </c>
      <c r="C684" s="105">
        <v>1.08</v>
      </c>
      <c r="D684" s="105">
        <f t="shared" si="10"/>
        <v>2696</v>
      </c>
    </row>
    <row r="685" spans="1:4" ht="12.75">
      <c r="A685" s="105">
        <v>682</v>
      </c>
      <c r="B685" s="106">
        <v>32512</v>
      </c>
      <c r="C685" s="105">
        <v>1.11</v>
      </c>
      <c r="D685" s="105">
        <f t="shared" si="10"/>
        <v>2695</v>
      </c>
    </row>
    <row r="686" spans="1:4" ht="12.75">
      <c r="A686" s="105">
        <v>683</v>
      </c>
      <c r="B686" s="106">
        <v>32513</v>
      </c>
      <c r="C686" s="105">
        <v>1.14</v>
      </c>
      <c r="D686" s="105">
        <f t="shared" si="10"/>
        <v>2694</v>
      </c>
    </row>
    <row r="687" spans="1:4" ht="12.75">
      <c r="A687" s="105">
        <v>684</v>
      </c>
      <c r="B687" s="106">
        <v>32514</v>
      </c>
      <c r="C687" s="105">
        <v>1.12</v>
      </c>
      <c r="D687" s="105">
        <f t="shared" si="10"/>
        <v>2693</v>
      </c>
    </row>
    <row r="688" spans="1:4" ht="12.75">
      <c r="A688" s="105">
        <v>685</v>
      </c>
      <c r="B688" s="106">
        <v>32515</v>
      </c>
      <c r="C688" s="105">
        <v>1.13</v>
      </c>
      <c r="D688" s="105">
        <f t="shared" si="10"/>
        <v>2692</v>
      </c>
    </row>
    <row r="689" spans="1:4" ht="12.75">
      <c r="A689" s="105">
        <v>686</v>
      </c>
      <c r="B689" s="106">
        <v>32518</v>
      </c>
      <c r="C689" s="105">
        <v>1.16</v>
      </c>
      <c r="D689" s="105">
        <f t="shared" si="10"/>
        <v>2691</v>
      </c>
    </row>
    <row r="690" spans="1:4" ht="12.75">
      <c r="A690" s="105">
        <v>687</v>
      </c>
      <c r="B690" s="106">
        <v>32519</v>
      </c>
      <c r="C690" s="105">
        <v>1.16</v>
      </c>
      <c r="D690" s="105">
        <f t="shared" si="10"/>
        <v>2690</v>
      </c>
    </row>
    <row r="691" spans="1:4" ht="12.75">
      <c r="A691" s="105">
        <v>688</v>
      </c>
      <c r="B691" s="106">
        <v>32520</v>
      </c>
      <c r="C691" s="105">
        <v>1.2</v>
      </c>
      <c r="D691" s="105">
        <f t="shared" si="10"/>
        <v>2689</v>
      </c>
    </row>
    <row r="692" spans="1:4" ht="12.75">
      <c r="A692" s="105">
        <v>689</v>
      </c>
      <c r="B692" s="106">
        <v>32521</v>
      </c>
      <c r="C692" s="105">
        <v>1.24</v>
      </c>
      <c r="D692" s="105">
        <f t="shared" si="10"/>
        <v>2688</v>
      </c>
    </row>
    <row r="693" spans="1:4" ht="12.75">
      <c r="A693" s="105">
        <v>690</v>
      </c>
      <c r="B693" s="106">
        <v>32522</v>
      </c>
      <c r="C693" s="105">
        <v>1.21</v>
      </c>
      <c r="D693" s="105">
        <f t="shared" si="10"/>
        <v>2687</v>
      </c>
    </row>
    <row r="694" spans="1:4" ht="12.75">
      <c r="A694" s="105">
        <v>691</v>
      </c>
      <c r="B694" s="106">
        <v>32525</v>
      </c>
      <c r="C694" s="105">
        <v>1.24</v>
      </c>
      <c r="D694" s="105">
        <f t="shared" si="10"/>
        <v>2686</v>
      </c>
    </row>
    <row r="695" spans="1:4" ht="12.75">
      <c r="A695" s="105">
        <v>692</v>
      </c>
      <c r="B695" s="106">
        <v>32526</v>
      </c>
      <c r="C695" s="105">
        <v>1.23</v>
      </c>
      <c r="D695" s="105">
        <f t="shared" si="10"/>
        <v>2685</v>
      </c>
    </row>
    <row r="696" spans="1:4" ht="12.75">
      <c r="A696" s="105">
        <v>693</v>
      </c>
      <c r="B696" s="106">
        <v>32527</v>
      </c>
      <c r="C696" s="105">
        <v>1.23</v>
      </c>
      <c r="D696" s="105">
        <f t="shared" si="10"/>
        <v>2684</v>
      </c>
    </row>
    <row r="697" spans="1:4" ht="12.75">
      <c r="A697" s="105">
        <v>694</v>
      </c>
      <c r="B697" s="106">
        <v>32528</v>
      </c>
      <c r="C697" s="105">
        <v>1.28</v>
      </c>
      <c r="D697" s="105">
        <f t="shared" si="10"/>
        <v>2683</v>
      </c>
    </row>
    <row r="698" spans="1:4" ht="12.75">
      <c r="A698" s="105">
        <v>695</v>
      </c>
      <c r="B698" s="106">
        <v>32529</v>
      </c>
      <c r="C698" s="105">
        <v>1.28</v>
      </c>
      <c r="D698" s="105">
        <f t="shared" si="10"/>
        <v>2682</v>
      </c>
    </row>
    <row r="699" spans="1:4" ht="12.75">
      <c r="A699" s="105">
        <v>696</v>
      </c>
      <c r="B699" s="106">
        <v>32532</v>
      </c>
      <c r="C699" s="105">
        <v>1.3</v>
      </c>
      <c r="D699" s="105">
        <f t="shared" si="10"/>
        <v>2681</v>
      </c>
    </row>
    <row r="700" spans="1:4" ht="12.75">
      <c r="A700" s="105">
        <v>697</v>
      </c>
      <c r="B700" s="106">
        <v>32533</v>
      </c>
      <c r="C700" s="105">
        <v>1.28</v>
      </c>
      <c r="D700" s="105">
        <f t="shared" si="10"/>
        <v>2680</v>
      </c>
    </row>
    <row r="701" spans="1:4" ht="12.75">
      <c r="A701" s="105">
        <v>698</v>
      </c>
      <c r="B701" s="106">
        <v>32534</v>
      </c>
      <c r="C701" s="105">
        <v>1.24</v>
      </c>
      <c r="D701" s="105">
        <f t="shared" si="10"/>
        <v>2679</v>
      </c>
    </row>
    <row r="702" spans="1:4" ht="12.75">
      <c r="A702" s="105">
        <v>699</v>
      </c>
      <c r="B702" s="106">
        <v>32535</v>
      </c>
      <c r="C702" s="105">
        <v>1.22</v>
      </c>
      <c r="D702" s="105">
        <f t="shared" si="10"/>
        <v>2678</v>
      </c>
    </row>
    <row r="703" spans="1:4" ht="12.75">
      <c r="A703" s="105">
        <v>700</v>
      </c>
      <c r="B703" s="106">
        <v>32536</v>
      </c>
      <c r="C703" s="105">
        <v>1.23</v>
      </c>
      <c r="D703" s="105">
        <f t="shared" si="10"/>
        <v>2677</v>
      </c>
    </row>
    <row r="704" spans="1:4" ht="12.75">
      <c r="A704" s="105">
        <v>701</v>
      </c>
      <c r="B704" s="106">
        <v>32539</v>
      </c>
      <c r="C704" s="105">
        <v>1.26</v>
      </c>
      <c r="D704" s="105">
        <f t="shared" si="10"/>
        <v>2676</v>
      </c>
    </row>
    <row r="705" spans="1:4" ht="12.75">
      <c r="A705" s="105">
        <v>702</v>
      </c>
      <c r="B705" s="106">
        <v>32540</v>
      </c>
      <c r="C705" s="105">
        <v>1.29</v>
      </c>
      <c r="D705" s="105">
        <f t="shared" si="10"/>
        <v>2675</v>
      </c>
    </row>
    <row r="706" spans="1:4" ht="12.75">
      <c r="A706" s="105">
        <v>703</v>
      </c>
      <c r="B706" s="106">
        <v>32541</v>
      </c>
      <c r="C706" s="105">
        <v>1.28</v>
      </c>
      <c r="D706" s="105">
        <f t="shared" si="10"/>
        <v>2674</v>
      </c>
    </row>
    <row r="707" spans="1:4" ht="12.75">
      <c r="A707" s="105">
        <v>704</v>
      </c>
      <c r="B707" s="106">
        <v>32542</v>
      </c>
      <c r="C707" s="105">
        <v>1.27</v>
      </c>
      <c r="D707" s="105">
        <f t="shared" si="10"/>
        <v>2673</v>
      </c>
    </row>
    <row r="708" spans="1:4" ht="12.75">
      <c r="A708" s="105">
        <v>705</v>
      </c>
      <c r="B708" s="106">
        <v>32543</v>
      </c>
      <c r="C708" s="105">
        <v>1.23</v>
      </c>
      <c r="D708" s="105">
        <f aca="true" t="shared" si="11" ref="D708:D771">3377-A708</f>
        <v>2672</v>
      </c>
    </row>
    <row r="709" spans="1:4" ht="12.75">
      <c r="A709" s="105">
        <v>706</v>
      </c>
      <c r="B709" s="106">
        <v>32546</v>
      </c>
      <c r="C709" s="105">
        <v>1.22</v>
      </c>
      <c r="D709" s="105">
        <f t="shared" si="11"/>
        <v>2671</v>
      </c>
    </row>
    <row r="710" spans="1:4" ht="12.75">
      <c r="A710" s="105">
        <v>707</v>
      </c>
      <c r="B710" s="106">
        <v>32547</v>
      </c>
      <c r="C710" s="105">
        <v>1.19</v>
      </c>
      <c r="D710" s="105">
        <f t="shared" si="11"/>
        <v>2670</v>
      </c>
    </row>
    <row r="711" spans="1:4" ht="12.75">
      <c r="A711" s="105">
        <v>708</v>
      </c>
      <c r="B711" s="106">
        <v>32548</v>
      </c>
      <c r="C711" s="105">
        <v>1.22</v>
      </c>
      <c r="D711" s="105">
        <f t="shared" si="11"/>
        <v>2669</v>
      </c>
    </row>
    <row r="712" spans="1:4" ht="12.75">
      <c r="A712" s="105">
        <v>709</v>
      </c>
      <c r="B712" s="106">
        <v>32549</v>
      </c>
      <c r="C712" s="105">
        <v>1.22</v>
      </c>
      <c r="D712" s="105">
        <f t="shared" si="11"/>
        <v>2668</v>
      </c>
    </row>
    <row r="713" spans="1:4" ht="12.75">
      <c r="A713" s="105">
        <v>710</v>
      </c>
      <c r="B713" s="106">
        <v>32550</v>
      </c>
      <c r="C713" s="105">
        <v>1.2</v>
      </c>
      <c r="D713" s="105">
        <f t="shared" si="11"/>
        <v>2667</v>
      </c>
    </row>
    <row r="714" spans="1:4" ht="12.75">
      <c r="A714" s="105">
        <v>711</v>
      </c>
      <c r="B714" s="106">
        <v>32554</v>
      </c>
      <c r="C714" s="105">
        <v>1.14</v>
      </c>
      <c r="D714" s="105">
        <f t="shared" si="11"/>
        <v>2666</v>
      </c>
    </row>
    <row r="715" spans="1:4" ht="12.75">
      <c r="A715" s="105">
        <v>712</v>
      </c>
      <c r="B715" s="106">
        <v>32555</v>
      </c>
      <c r="C715" s="105">
        <v>1.14</v>
      </c>
      <c r="D715" s="105">
        <f t="shared" si="11"/>
        <v>2665</v>
      </c>
    </row>
    <row r="716" spans="1:4" ht="12.75">
      <c r="A716" s="105">
        <v>713</v>
      </c>
      <c r="B716" s="106">
        <v>32556</v>
      </c>
      <c r="C716" s="105">
        <v>1.19</v>
      </c>
      <c r="D716" s="105">
        <f t="shared" si="11"/>
        <v>2664</v>
      </c>
    </row>
    <row r="717" spans="1:4" ht="12.75">
      <c r="A717" s="105">
        <v>714</v>
      </c>
      <c r="B717" s="106">
        <v>32557</v>
      </c>
      <c r="C717" s="105">
        <v>1.18</v>
      </c>
      <c r="D717" s="105">
        <f t="shared" si="11"/>
        <v>2663</v>
      </c>
    </row>
    <row r="718" spans="1:4" ht="12.75">
      <c r="A718" s="105">
        <v>715</v>
      </c>
      <c r="B718" s="106">
        <v>32560</v>
      </c>
      <c r="C718" s="105">
        <v>1.14</v>
      </c>
      <c r="D718" s="105">
        <f t="shared" si="11"/>
        <v>2662</v>
      </c>
    </row>
    <row r="719" spans="1:4" ht="12.75">
      <c r="A719" s="105">
        <v>716</v>
      </c>
      <c r="B719" s="106">
        <v>32561</v>
      </c>
      <c r="C719" s="105">
        <v>1.12</v>
      </c>
      <c r="D719" s="105">
        <f t="shared" si="11"/>
        <v>2661</v>
      </c>
    </row>
    <row r="720" spans="1:4" ht="12.75">
      <c r="A720" s="105">
        <v>717</v>
      </c>
      <c r="B720" s="106">
        <v>32562</v>
      </c>
      <c r="C720" s="105">
        <v>1.18</v>
      </c>
      <c r="D720" s="105">
        <f t="shared" si="11"/>
        <v>2660</v>
      </c>
    </row>
    <row r="721" spans="1:4" ht="12.75">
      <c r="A721" s="105">
        <v>718</v>
      </c>
      <c r="B721" s="106">
        <v>32563</v>
      </c>
      <c r="C721" s="105">
        <v>1.2</v>
      </c>
      <c r="D721" s="105">
        <f t="shared" si="11"/>
        <v>2659</v>
      </c>
    </row>
    <row r="722" spans="1:4" ht="12.75">
      <c r="A722" s="105">
        <v>719</v>
      </c>
      <c r="B722" s="106">
        <v>32564</v>
      </c>
      <c r="C722" s="105">
        <v>1.22</v>
      </c>
      <c r="D722" s="105">
        <f t="shared" si="11"/>
        <v>2658</v>
      </c>
    </row>
    <row r="723" spans="1:4" ht="12.75">
      <c r="A723" s="105">
        <v>720</v>
      </c>
      <c r="B723" s="106">
        <v>32567</v>
      </c>
      <c r="C723" s="105">
        <v>1.19</v>
      </c>
      <c r="D723" s="105">
        <f t="shared" si="11"/>
        <v>2657</v>
      </c>
    </row>
    <row r="724" spans="1:4" ht="12.75">
      <c r="A724" s="105">
        <v>721</v>
      </c>
      <c r="B724" s="106">
        <v>32568</v>
      </c>
      <c r="C724" s="105">
        <v>1.23</v>
      </c>
      <c r="D724" s="105">
        <f t="shared" si="11"/>
        <v>2656</v>
      </c>
    </row>
    <row r="725" spans="1:4" ht="12.75">
      <c r="A725" s="105">
        <v>722</v>
      </c>
      <c r="B725" s="106">
        <v>32569</v>
      </c>
      <c r="C725" s="105">
        <v>1.26</v>
      </c>
      <c r="D725" s="105">
        <f t="shared" si="11"/>
        <v>2655</v>
      </c>
    </row>
    <row r="726" spans="1:4" ht="12.75">
      <c r="A726" s="105">
        <v>723</v>
      </c>
      <c r="B726" s="106">
        <v>32570</v>
      </c>
      <c r="C726" s="105">
        <v>1.28</v>
      </c>
      <c r="D726" s="105">
        <f t="shared" si="11"/>
        <v>2654</v>
      </c>
    </row>
    <row r="727" spans="1:4" ht="12.75">
      <c r="A727" s="105">
        <v>724</v>
      </c>
      <c r="B727" s="106">
        <v>32571</v>
      </c>
      <c r="C727" s="105">
        <v>1.28</v>
      </c>
      <c r="D727" s="105">
        <f t="shared" si="11"/>
        <v>2653</v>
      </c>
    </row>
    <row r="728" spans="1:4" ht="12.75">
      <c r="A728" s="105">
        <v>725</v>
      </c>
      <c r="B728" s="106">
        <v>32574</v>
      </c>
      <c r="C728" s="105">
        <v>1.26</v>
      </c>
      <c r="D728" s="105">
        <f t="shared" si="11"/>
        <v>2652</v>
      </c>
    </row>
    <row r="729" spans="1:4" ht="12.75">
      <c r="A729" s="105">
        <v>726</v>
      </c>
      <c r="B729" s="106">
        <v>32575</v>
      </c>
      <c r="C729" s="105">
        <v>1.27</v>
      </c>
      <c r="D729" s="105">
        <f t="shared" si="11"/>
        <v>2651</v>
      </c>
    </row>
    <row r="730" spans="1:4" ht="12.75">
      <c r="A730" s="105">
        <v>727</v>
      </c>
      <c r="B730" s="106">
        <v>32576</v>
      </c>
      <c r="C730" s="105">
        <v>1.28</v>
      </c>
      <c r="D730" s="105">
        <f t="shared" si="11"/>
        <v>2650</v>
      </c>
    </row>
    <row r="731" spans="1:4" ht="12.75">
      <c r="A731" s="105">
        <v>728</v>
      </c>
      <c r="B731" s="106">
        <v>32577</v>
      </c>
      <c r="C731" s="105">
        <v>1.31</v>
      </c>
      <c r="D731" s="105">
        <f t="shared" si="11"/>
        <v>2649</v>
      </c>
    </row>
    <row r="732" spans="1:4" ht="12.75">
      <c r="A732" s="105">
        <v>729</v>
      </c>
      <c r="B732" s="106">
        <v>32578</v>
      </c>
      <c r="C732" s="105">
        <v>1.31</v>
      </c>
      <c r="D732" s="105">
        <f t="shared" si="11"/>
        <v>2648</v>
      </c>
    </row>
    <row r="733" spans="1:4" ht="12.75">
      <c r="A733" s="105">
        <v>730</v>
      </c>
      <c r="B733" s="106">
        <v>32581</v>
      </c>
      <c r="C733" s="105">
        <v>1.33</v>
      </c>
      <c r="D733" s="105">
        <f t="shared" si="11"/>
        <v>2647</v>
      </c>
    </row>
    <row r="734" spans="1:4" ht="12.75">
      <c r="A734" s="105">
        <v>731</v>
      </c>
      <c r="B734" s="106">
        <v>32582</v>
      </c>
      <c r="C734" s="105">
        <v>1.32</v>
      </c>
      <c r="D734" s="105">
        <f t="shared" si="11"/>
        <v>2646</v>
      </c>
    </row>
    <row r="735" spans="1:4" ht="12.75">
      <c r="A735" s="105">
        <v>732</v>
      </c>
      <c r="B735" s="106">
        <v>32583</v>
      </c>
      <c r="C735" s="105">
        <v>1.28</v>
      </c>
      <c r="D735" s="105">
        <f t="shared" si="11"/>
        <v>2645</v>
      </c>
    </row>
    <row r="736" spans="1:4" ht="12.75">
      <c r="A736" s="105">
        <v>733</v>
      </c>
      <c r="B736" s="106">
        <v>32584</v>
      </c>
      <c r="C736" s="105">
        <v>1.26</v>
      </c>
      <c r="D736" s="105">
        <f t="shared" si="11"/>
        <v>2644</v>
      </c>
    </row>
    <row r="737" spans="1:4" ht="12.75">
      <c r="A737" s="105">
        <v>734</v>
      </c>
      <c r="B737" s="106">
        <v>32585</v>
      </c>
      <c r="C737" s="105">
        <v>1.24</v>
      </c>
      <c r="D737" s="105">
        <f t="shared" si="11"/>
        <v>2643</v>
      </c>
    </row>
    <row r="738" spans="1:4" ht="12.75">
      <c r="A738" s="105">
        <v>735</v>
      </c>
      <c r="B738" s="106">
        <v>32588</v>
      </c>
      <c r="C738" s="105">
        <v>1.19</v>
      </c>
      <c r="D738" s="105">
        <f t="shared" si="11"/>
        <v>2642</v>
      </c>
    </row>
    <row r="739" spans="1:4" ht="12.75">
      <c r="A739" s="105">
        <v>736</v>
      </c>
      <c r="B739" s="106">
        <v>32589</v>
      </c>
      <c r="C739" s="105">
        <v>1.16</v>
      </c>
      <c r="D739" s="105">
        <f t="shared" si="11"/>
        <v>2641</v>
      </c>
    </row>
    <row r="740" spans="1:4" ht="12.75">
      <c r="A740" s="105">
        <v>737</v>
      </c>
      <c r="B740" s="106">
        <v>32590</v>
      </c>
      <c r="C740" s="105">
        <v>1.15</v>
      </c>
      <c r="D740" s="105">
        <f t="shared" si="11"/>
        <v>2640</v>
      </c>
    </row>
    <row r="741" spans="1:4" ht="12.75">
      <c r="A741" s="105">
        <v>738</v>
      </c>
      <c r="B741" s="106">
        <v>32591</v>
      </c>
      <c r="C741" s="105">
        <v>1.25</v>
      </c>
      <c r="D741" s="105">
        <f t="shared" si="11"/>
        <v>2639</v>
      </c>
    </row>
    <row r="742" spans="1:4" ht="12.75">
      <c r="A742" s="105">
        <v>739</v>
      </c>
      <c r="B742" s="106">
        <v>32592</v>
      </c>
      <c r="C742" s="105">
        <v>1.26</v>
      </c>
      <c r="D742" s="105">
        <f t="shared" si="11"/>
        <v>2638</v>
      </c>
    </row>
    <row r="743" spans="1:4" ht="12.75">
      <c r="A743" s="105">
        <v>740</v>
      </c>
      <c r="B743" s="106">
        <v>32595</v>
      </c>
      <c r="C743" s="105">
        <v>1.22</v>
      </c>
      <c r="D743" s="105">
        <f t="shared" si="11"/>
        <v>2637</v>
      </c>
    </row>
    <row r="744" spans="1:4" ht="12.75">
      <c r="A744" s="105">
        <v>741</v>
      </c>
      <c r="B744" s="106">
        <v>32596</v>
      </c>
      <c r="C744" s="105">
        <v>1.22</v>
      </c>
      <c r="D744" s="105">
        <f t="shared" si="11"/>
        <v>2636</v>
      </c>
    </row>
    <row r="745" spans="1:4" ht="12.75">
      <c r="A745" s="105">
        <v>742</v>
      </c>
      <c r="B745" s="106">
        <v>32597</v>
      </c>
      <c r="C745" s="105">
        <v>1.24</v>
      </c>
      <c r="D745" s="105">
        <f t="shared" si="11"/>
        <v>2635</v>
      </c>
    </row>
    <row r="746" spans="1:4" ht="12.75">
      <c r="A746" s="105">
        <v>743</v>
      </c>
      <c r="B746" s="106">
        <v>32598</v>
      </c>
      <c r="C746" s="105">
        <v>1.23</v>
      </c>
      <c r="D746" s="105">
        <f t="shared" si="11"/>
        <v>2634</v>
      </c>
    </row>
    <row r="747" spans="1:4" ht="12.75">
      <c r="A747" s="105">
        <v>744</v>
      </c>
      <c r="B747" s="106">
        <v>32599</v>
      </c>
      <c r="C747" s="105">
        <v>1.18</v>
      </c>
      <c r="D747" s="105">
        <f t="shared" si="11"/>
        <v>2633</v>
      </c>
    </row>
    <row r="748" spans="1:4" ht="12.75">
      <c r="A748" s="105">
        <v>745</v>
      </c>
      <c r="B748" s="106">
        <v>32602</v>
      </c>
      <c r="C748" s="105">
        <v>1.19</v>
      </c>
      <c r="D748" s="105">
        <f t="shared" si="11"/>
        <v>2632</v>
      </c>
    </row>
    <row r="749" spans="1:4" ht="12.75">
      <c r="A749" s="105">
        <v>746</v>
      </c>
      <c r="B749" s="106">
        <v>32603</v>
      </c>
      <c r="C749" s="105">
        <v>1.19</v>
      </c>
      <c r="D749" s="105">
        <f t="shared" si="11"/>
        <v>2631</v>
      </c>
    </row>
    <row r="750" spans="1:4" ht="12.75">
      <c r="A750" s="105">
        <v>747</v>
      </c>
      <c r="B750" s="106">
        <v>32604</v>
      </c>
      <c r="C750" s="105">
        <v>1.24</v>
      </c>
      <c r="D750" s="105">
        <f t="shared" si="11"/>
        <v>2630</v>
      </c>
    </row>
    <row r="751" spans="1:4" ht="12.75">
      <c r="A751" s="105">
        <v>748</v>
      </c>
      <c r="B751" s="106">
        <v>32605</v>
      </c>
      <c r="C751" s="105">
        <v>1.21</v>
      </c>
      <c r="D751" s="105">
        <f t="shared" si="11"/>
        <v>2629</v>
      </c>
    </row>
    <row r="752" spans="1:4" ht="12.75">
      <c r="A752" s="105">
        <v>749</v>
      </c>
      <c r="B752" s="106">
        <v>32609</v>
      </c>
      <c r="C752" s="105">
        <v>1.22</v>
      </c>
      <c r="D752" s="105">
        <f t="shared" si="11"/>
        <v>2628</v>
      </c>
    </row>
    <row r="753" spans="1:4" ht="12.75">
      <c r="A753" s="105">
        <v>750</v>
      </c>
      <c r="B753" s="106">
        <v>32610</v>
      </c>
      <c r="C753" s="105">
        <v>1.26</v>
      </c>
      <c r="D753" s="105">
        <f t="shared" si="11"/>
        <v>2627</v>
      </c>
    </row>
    <row r="754" spans="1:4" ht="12.75">
      <c r="A754" s="105">
        <v>751</v>
      </c>
      <c r="B754" s="106">
        <v>32611</v>
      </c>
      <c r="C754" s="105">
        <v>1.27</v>
      </c>
      <c r="D754" s="105">
        <f t="shared" si="11"/>
        <v>2626</v>
      </c>
    </row>
    <row r="755" spans="1:4" ht="12.75">
      <c r="A755" s="105">
        <v>752</v>
      </c>
      <c r="B755" s="106">
        <v>32612</v>
      </c>
      <c r="C755" s="105">
        <v>1.26</v>
      </c>
      <c r="D755" s="105">
        <f t="shared" si="11"/>
        <v>2625</v>
      </c>
    </row>
    <row r="756" spans="1:4" ht="12.75">
      <c r="A756" s="105">
        <v>753</v>
      </c>
      <c r="B756" s="106">
        <v>32613</v>
      </c>
      <c r="C756" s="105">
        <v>1.24</v>
      </c>
      <c r="D756" s="105">
        <f t="shared" si="11"/>
        <v>2624</v>
      </c>
    </row>
    <row r="757" spans="1:4" ht="12.75">
      <c r="A757" s="105">
        <v>754</v>
      </c>
      <c r="B757" s="106">
        <v>32616</v>
      </c>
      <c r="C757" s="105">
        <v>1.19</v>
      </c>
      <c r="D757" s="105">
        <f t="shared" si="11"/>
        <v>2623</v>
      </c>
    </row>
    <row r="758" spans="1:4" ht="12.75">
      <c r="A758" s="105">
        <v>755</v>
      </c>
      <c r="B758" s="106">
        <v>32617</v>
      </c>
      <c r="C758" s="105">
        <v>1.16</v>
      </c>
      <c r="D758" s="105">
        <f t="shared" si="11"/>
        <v>2622</v>
      </c>
    </row>
    <row r="759" spans="1:4" ht="12.75">
      <c r="A759" s="105">
        <v>756</v>
      </c>
      <c r="B759" s="106">
        <v>32618</v>
      </c>
      <c r="C759" s="105">
        <v>1.2</v>
      </c>
      <c r="D759" s="105">
        <f t="shared" si="11"/>
        <v>2621</v>
      </c>
    </row>
    <row r="760" spans="1:4" ht="12.75">
      <c r="A760" s="105">
        <v>757</v>
      </c>
      <c r="B760" s="106">
        <v>32619</v>
      </c>
      <c r="C760" s="105">
        <v>1.19</v>
      </c>
      <c r="D760" s="105">
        <f t="shared" si="11"/>
        <v>2620</v>
      </c>
    </row>
    <row r="761" spans="1:4" ht="12.75">
      <c r="A761" s="105">
        <v>758</v>
      </c>
      <c r="B761" s="106">
        <v>32620</v>
      </c>
      <c r="C761" s="105">
        <v>1.18</v>
      </c>
      <c r="D761" s="105">
        <f t="shared" si="11"/>
        <v>2619</v>
      </c>
    </row>
    <row r="762" spans="1:4" ht="12.75">
      <c r="A762" s="105">
        <v>759</v>
      </c>
      <c r="B762" s="106">
        <v>32623</v>
      </c>
      <c r="C762" s="105">
        <v>1.13</v>
      </c>
      <c r="D762" s="105">
        <f t="shared" si="11"/>
        <v>2618</v>
      </c>
    </row>
    <row r="763" spans="1:4" ht="12.75">
      <c r="A763" s="105">
        <v>760</v>
      </c>
      <c r="B763" s="106">
        <v>32624</v>
      </c>
      <c r="C763" s="105">
        <v>1.12</v>
      </c>
      <c r="D763" s="105">
        <f t="shared" si="11"/>
        <v>2617</v>
      </c>
    </row>
    <row r="764" spans="1:4" ht="12.75">
      <c r="A764" s="105">
        <v>761</v>
      </c>
      <c r="B764" s="106">
        <v>32625</v>
      </c>
      <c r="C764" s="105">
        <v>1.18</v>
      </c>
      <c r="D764" s="105">
        <f t="shared" si="11"/>
        <v>2616</v>
      </c>
    </row>
    <row r="765" spans="1:4" ht="12.75">
      <c r="A765" s="105">
        <v>762</v>
      </c>
      <c r="B765" s="106">
        <v>32626</v>
      </c>
      <c r="C765" s="105">
        <v>1.22</v>
      </c>
      <c r="D765" s="105">
        <f t="shared" si="11"/>
        <v>2615</v>
      </c>
    </row>
    <row r="766" spans="1:4" ht="12.75">
      <c r="A766" s="105">
        <v>763</v>
      </c>
      <c r="B766" s="106">
        <v>32627</v>
      </c>
      <c r="C766" s="105">
        <v>1.15</v>
      </c>
      <c r="D766" s="105">
        <f t="shared" si="11"/>
        <v>2614</v>
      </c>
    </row>
    <row r="767" spans="1:4" ht="12.75">
      <c r="A767" s="105">
        <v>764</v>
      </c>
      <c r="B767" s="106">
        <v>32630</v>
      </c>
      <c r="C767" s="105">
        <v>1.2</v>
      </c>
      <c r="D767" s="105">
        <f t="shared" si="11"/>
        <v>2613</v>
      </c>
    </row>
    <row r="768" spans="1:4" ht="12.75">
      <c r="A768" s="105">
        <v>765</v>
      </c>
      <c r="B768" s="106">
        <v>32631</v>
      </c>
      <c r="C768" s="105">
        <v>1.24</v>
      </c>
      <c r="D768" s="105">
        <f t="shared" si="11"/>
        <v>2612</v>
      </c>
    </row>
    <row r="769" spans="1:4" ht="12.75">
      <c r="A769" s="105">
        <v>766</v>
      </c>
      <c r="B769" s="106">
        <v>32632</v>
      </c>
      <c r="C769" s="105">
        <v>1.28</v>
      </c>
      <c r="D769" s="105">
        <f t="shared" si="11"/>
        <v>2611</v>
      </c>
    </row>
    <row r="770" spans="1:4" ht="12.75">
      <c r="A770" s="105">
        <v>767</v>
      </c>
      <c r="B770" s="106">
        <v>32633</v>
      </c>
      <c r="C770" s="105">
        <v>1.26</v>
      </c>
      <c r="D770" s="105">
        <f t="shared" si="11"/>
        <v>2610</v>
      </c>
    </row>
    <row r="771" spans="1:4" ht="12.75">
      <c r="A771" s="105">
        <v>768</v>
      </c>
      <c r="B771" s="106">
        <v>32634</v>
      </c>
      <c r="C771" s="105">
        <v>1.35</v>
      </c>
      <c r="D771" s="105">
        <f t="shared" si="11"/>
        <v>2609</v>
      </c>
    </row>
    <row r="772" spans="1:4" ht="12.75">
      <c r="A772" s="105">
        <v>769</v>
      </c>
      <c r="B772" s="106">
        <v>32637</v>
      </c>
      <c r="C772" s="105">
        <v>1.38</v>
      </c>
      <c r="D772" s="105">
        <f aca="true" t="shared" si="12" ref="D772:D835">3377-A772</f>
        <v>2608</v>
      </c>
    </row>
    <row r="773" spans="1:4" ht="12.75">
      <c r="A773" s="105">
        <v>770</v>
      </c>
      <c r="B773" s="106">
        <v>32638</v>
      </c>
      <c r="C773" s="105">
        <v>1.38</v>
      </c>
      <c r="D773" s="105">
        <f t="shared" si="12"/>
        <v>2607</v>
      </c>
    </row>
    <row r="774" spans="1:4" ht="12.75">
      <c r="A774" s="105">
        <v>771</v>
      </c>
      <c r="B774" s="106">
        <v>32639</v>
      </c>
      <c r="C774" s="105">
        <v>1.36</v>
      </c>
      <c r="D774" s="105">
        <f t="shared" si="12"/>
        <v>2606</v>
      </c>
    </row>
    <row r="775" spans="1:4" ht="12.75">
      <c r="A775" s="105">
        <v>772</v>
      </c>
      <c r="B775" s="106">
        <v>32640</v>
      </c>
      <c r="C775" s="105">
        <v>1.35</v>
      </c>
      <c r="D775" s="105">
        <f t="shared" si="12"/>
        <v>2605</v>
      </c>
    </row>
    <row r="776" spans="1:4" ht="12.75">
      <c r="A776" s="105">
        <v>773</v>
      </c>
      <c r="B776" s="106">
        <v>32641</v>
      </c>
      <c r="C776" s="105">
        <v>1.39</v>
      </c>
      <c r="D776" s="105">
        <f t="shared" si="12"/>
        <v>2604</v>
      </c>
    </row>
    <row r="777" spans="1:4" ht="12.75">
      <c r="A777" s="105">
        <v>774</v>
      </c>
      <c r="B777" s="106">
        <v>32644</v>
      </c>
      <c r="C777" s="105">
        <v>1.45</v>
      </c>
      <c r="D777" s="105">
        <f t="shared" si="12"/>
        <v>2603</v>
      </c>
    </row>
    <row r="778" spans="1:4" ht="12.75">
      <c r="A778" s="105">
        <v>775</v>
      </c>
      <c r="B778" s="106">
        <v>32645</v>
      </c>
      <c r="C778" s="105">
        <v>1.48</v>
      </c>
      <c r="D778" s="105">
        <f t="shared" si="12"/>
        <v>2602</v>
      </c>
    </row>
    <row r="779" spans="1:4" ht="12.75">
      <c r="A779" s="105">
        <v>776</v>
      </c>
      <c r="B779" s="106">
        <v>32646</v>
      </c>
      <c r="C779" s="105">
        <v>1.54</v>
      </c>
      <c r="D779" s="105">
        <f t="shared" si="12"/>
        <v>2601</v>
      </c>
    </row>
    <row r="780" spans="1:4" ht="12.75">
      <c r="A780" s="105">
        <v>777</v>
      </c>
      <c r="B780" s="106">
        <v>32647</v>
      </c>
      <c r="C780" s="105">
        <v>1.52</v>
      </c>
      <c r="D780" s="105">
        <f t="shared" si="12"/>
        <v>2600</v>
      </c>
    </row>
    <row r="781" spans="1:4" ht="12.75">
      <c r="A781" s="105">
        <v>778</v>
      </c>
      <c r="B781" s="106">
        <v>32648</v>
      </c>
      <c r="C781" s="105">
        <v>1.5</v>
      </c>
      <c r="D781" s="105">
        <f t="shared" si="12"/>
        <v>2599</v>
      </c>
    </row>
    <row r="782" spans="1:4" ht="12.75">
      <c r="A782" s="105">
        <v>779</v>
      </c>
      <c r="B782" s="106">
        <v>32651</v>
      </c>
      <c r="C782" s="105">
        <v>1.51</v>
      </c>
      <c r="D782" s="105">
        <f t="shared" si="12"/>
        <v>2598</v>
      </c>
    </row>
    <row r="783" spans="1:4" ht="12.75">
      <c r="A783" s="105">
        <v>780</v>
      </c>
      <c r="B783" s="106">
        <v>32652</v>
      </c>
      <c r="C783" s="105">
        <v>1.49</v>
      </c>
      <c r="D783" s="105">
        <f t="shared" si="12"/>
        <v>2597</v>
      </c>
    </row>
    <row r="784" spans="1:4" ht="12.75">
      <c r="A784" s="105">
        <v>781</v>
      </c>
      <c r="B784" s="106">
        <v>32653</v>
      </c>
      <c r="C784" s="105">
        <v>1.56</v>
      </c>
      <c r="D784" s="105">
        <f t="shared" si="12"/>
        <v>2596</v>
      </c>
    </row>
    <row r="785" spans="1:4" ht="12.75">
      <c r="A785" s="105">
        <v>782</v>
      </c>
      <c r="B785" s="106">
        <v>32654</v>
      </c>
      <c r="C785" s="105">
        <v>1.53</v>
      </c>
      <c r="D785" s="105">
        <f t="shared" si="12"/>
        <v>2595</v>
      </c>
    </row>
    <row r="786" spans="1:4" ht="12.75">
      <c r="A786" s="105">
        <v>783</v>
      </c>
      <c r="B786" s="106">
        <v>32655</v>
      </c>
      <c r="C786" s="105">
        <v>1.5</v>
      </c>
      <c r="D786" s="105">
        <f t="shared" si="12"/>
        <v>2594</v>
      </c>
    </row>
    <row r="787" spans="1:4" ht="12.75">
      <c r="A787" s="105">
        <v>784</v>
      </c>
      <c r="B787" s="106">
        <v>32659</v>
      </c>
      <c r="C787" s="105">
        <v>1.47</v>
      </c>
      <c r="D787" s="105">
        <f t="shared" si="12"/>
        <v>2593</v>
      </c>
    </row>
    <row r="788" spans="1:4" ht="12.75">
      <c r="A788" s="105">
        <v>785</v>
      </c>
      <c r="B788" s="106">
        <v>32660</v>
      </c>
      <c r="C788" s="105">
        <v>1.47</v>
      </c>
      <c r="D788" s="105">
        <f t="shared" si="12"/>
        <v>2592</v>
      </c>
    </row>
    <row r="789" spans="1:4" ht="12.75">
      <c r="A789" s="105">
        <v>786</v>
      </c>
      <c r="B789" s="106">
        <v>32661</v>
      </c>
      <c r="C789" s="105">
        <v>1.51</v>
      </c>
      <c r="D789" s="105">
        <f t="shared" si="12"/>
        <v>2591</v>
      </c>
    </row>
    <row r="790" spans="1:4" ht="12.75">
      <c r="A790" s="105">
        <v>787</v>
      </c>
      <c r="B790" s="106">
        <v>32662</v>
      </c>
      <c r="C790" s="105">
        <v>1.45</v>
      </c>
      <c r="D790" s="105">
        <f t="shared" si="12"/>
        <v>2590</v>
      </c>
    </row>
    <row r="791" spans="1:4" ht="12.75">
      <c r="A791" s="105">
        <v>788</v>
      </c>
      <c r="B791" s="106">
        <v>32665</v>
      </c>
      <c r="C791" s="105">
        <v>1.42</v>
      </c>
      <c r="D791" s="105">
        <f t="shared" si="12"/>
        <v>2589</v>
      </c>
    </row>
    <row r="792" spans="1:4" ht="12.75">
      <c r="A792" s="105">
        <v>789</v>
      </c>
      <c r="B792" s="106">
        <v>32666</v>
      </c>
      <c r="C792" s="105">
        <v>1.4</v>
      </c>
      <c r="D792" s="105">
        <f t="shared" si="12"/>
        <v>2588</v>
      </c>
    </row>
    <row r="793" spans="1:4" ht="12.75">
      <c r="A793" s="105">
        <v>790</v>
      </c>
      <c r="B793" s="106">
        <v>32667</v>
      </c>
      <c r="C793" s="105">
        <v>1.41</v>
      </c>
      <c r="D793" s="105">
        <f t="shared" si="12"/>
        <v>2587</v>
      </c>
    </row>
    <row r="794" spans="1:4" ht="12.75">
      <c r="A794" s="105">
        <v>791</v>
      </c>
      <c r="B794" s="106">
        <v>32668</v>
      </c>
      <c r="C794" s="105">
        <v>1.44</v>
      </c>
      <c r="D794" s="105">
        <f t="shared" si="12"/>
        <v>2586</v>
      </c>
    </row>
    <row r="795" spans="1:4" ht="12.75">
      <c r="A795" s="105">
        <v>792</v>
      </c>
      <c r="B795" s="106">
        <v>32669</v>
      </c>
      <c r="C795" s="105">
        <v>1.47</v>
      </c>
      <c r="D795" s="105">
        <f t="shared" si="12"/>
        <v>2585</v>
      </c>
    </row>
    <row r="796" spans="1:4" ht="12.75">
      <c r="A796" s="105">
        <v>793</v>
      </c>
      <c r="B796" s="106">
        <v>32672</v>
      </c>
      <c r="C796" s="105">
        <v>1.5</v>
      </c>
      <c r="D796" s="105">
        <f t="shared" si="12"/>
        <v>2584</v>
      </c>
    </row>
    <row r="797" spans="1:4" ht="12.75">
      <c r="A797" s="105">
        <v>794</v>
      </c>
      <c r="B797" s="106">
        <v>32673</v>
      </c>
      <c r="C797" s="105">
        <v>1.5</v>
      </c>
      <c r="D797" s="105">
        <f t="shared" si="12"/>
        <v>2583</v>
      </c>
    </row>
    <row r="798" spans="1:4" ht="12.75">
      <c r="A798" s="105">
        <v>795</v>
      </c>
      <c r="B798" s="106">
        <v>32674</v>
      </c>
      <c r="C798" s="105">
        <v>1.48</v>
      </c>
      <c r="D798" s="105">
        <f t="shared" si="12"/>
        <v>2582</v>
      </c>
    </row>
    <row r="799" spans="1:4" ht="12.75">
      <c r="A799" s="105">
        <v>796</v>
      </c>
      <c r="B799" s="106">
        <v>32675</v>
      </c>
      <c r="C799" s="105">
        <v>1.48</v>
      </c>
      <c r="D799" s="105">
        <f t="shared" si="12"/>
        <v>2581</v>
      </c>
    </row>
    <row r="800" spans="1:4" ht="12.75">
      <c r="A800" s="105">
        <v>797</v>
      </c>
      <c r="B800" s="106">
        <v>32676</v>
      </c>
      <c r="C800" s="105">
        <v>1.43</v>
      </c>
      <c r="D800" s="105">
        <f t="shared" si="12"/>
        <v>2580</v>
      </c>
    </row>
    <row r="801" spans="1:4" ht="12.75">
      <c r="A801" s="105">
        <v>798</v>
      </c>
      <c r="B801" s="106">
        <v>32679</v>
      </c>
      <c r="C801" s="105">
        <v>1.41</v>
      </c>
      <c r="D801" s="105">
        <f t="shared" si="12"/>
        <v>2579</v>
      </c>
    </row>
    <row r="802" spans="1:4" ht="12.75">
      <c r="A802" s="105">
        <v>799</v>
      </c>
      <c r="B802" s="106">
        <v>32680</v>
      </c>
      <c r="C802" s="105">
        <v>1.41</v>
      </c>
      <c r="D802" s="105">
        <f t="shared" si="12"/>
        <v>2578</v>
      </c>
    </row>
    <row r="803" spans="1:4" ht="12.75">
      <c r="A803" s="105">
        <v>800</v>
      </c>
      <c r="B803" s="106">
        <v>32681</v>
      </c>
      <c r="C803" s="105">
        <v>1.4</v>
      </c>
      <c r="D803" s="105">
        <f t="shared" si="12"/>
        <v>2577</v>
      </c>
    </row>
    <row r="804" spans="1:4" ht="12.75">
      <c r="A804" s="105">
        <v>801</v>
      </c>
      <c r="B804" s="106">
        <v>32682</v>
      </c>
      <c r="C804" s="105">
        <v>1.43</v>
      </c>
      <c r="D804" s="105">
        <f t="shared" si="12"/>
        <v>2576</v>
      </c>
    </row>
    <row r="805" spans="1:4" ht="12.75">
      <c r="A805" s="105">
        <v>802</v>
      </c>
      <c r="B805" s="106">
        <v>32683</v>
      </c>
      <c r="C805" s="105">
        <v>1.48</v>
      </c>
      <c r="D805" s="105">
        <f t="shared" si="12"/>
        <v>2575</v>
      </c>
    </row>
    <row r="806" spans="1:4" ht="12.75">
      <c r="A806" s="105">
        <v>803</v>
      </c>
      <c r="B806" s="106">
        <v>32686</v>
      </c>
      <c r="C806" s="105">
        <v>1.56</v>
      </c>
      <c r="D806" s="105">
        <f t="shared" si="12"/>
        <v>2574</v>
      </c>
    </row>
    <row r="807" spans="1:4" ht="12.75">
      <c r="A807" s="105">
        <v>804</v>
      </c>
      <c r="B807" s="106">
        <v>32687</v>
      </c>
      <c r="C807" s="105">
        <v>1.55</v>
      </c>
      <c r="D807" s="105">
        <f t="shared" si="12"/>
        <v>2573</v>
      </c>
    </row>
    <row r="808" spans="1:4" ht="12.75">
      <c r="A808" s="105">
        <v>805</v>
      </c>
      <c r="B808" s="106">
        <v>32688</v>
      </c>
      <c r="C808" s="105">
        <v>1.52</v>
      </c>
      <c r="D808" s="105">
        <f t="shared" si="12"/>
        <v>2572</v>
      </c>
    </row>
    <row r="809" spans="1:4" ht="12.75">
      <c r="A809" s="105">
        <v>806</v>
      </c>
      <c r="B809" s="106">
        <v>32689</v>
      </c>
      <c r="C809" s="105">
        <v>1.54</v>
      </c>
      <c r="D809" s="105">
        <f t="shared" si="12"/>
        <v>2571</v>
      </c>
    </row>
    <row r="810" spans="1:4" ht="12.75">
      <c r="A810" s="105">
        <v>807</v>
      </c>
      <c r="B810" s="106">
        <v>32690</v>
      </c>
      <c r="C810" s="105">
        <v>1.54</v>
      </c>
      <c r="D810" s="105">
        <f t="shared" si="12"/>
        <v>2570</v>
      </c>
    </row>
    <row r="811" spans="1:4" ht="12.75">
      <c r="A811" s="105">
        <v>808</v>
      </c>
      <c r="B811" s="106">
        <v>32694</v>
      </c>
      <c r="C811" s="105">
        <v>1.52</v>
      </c>
      <c r="D811" s="105">
        <f t="shared" si="12"/>
        <v>2569</v>
      </c>
    </row>
    <row r="812" spans="1:4" ht="12.75">
      <c r="A812" s="105">
        <v>809</v>
      </c>
      <c r="B812" s="106">
        <v>32695</v>
      </c>
      <c r="C812" s="105">
        <v>1.47</v>
      </c>
      <c r="D812" s="105">
        <f t="shared" si="12"/>
        <v>2568</v>
      </c>
    </row>
    <row r="813" spans="1:4" ht="12.75">
      <c r="A813" s="105">
        <v>810</v>
      </c>
      <c r="B813" s="106">
        <v>32696</v>
      </c>
      <c r="C813" s="105">
        <v>1.49</v>
      </c>
      <c r="D813" s="105">
        <f t="shared" si="12"/>
        <v>2567</v>
      </c>
    </row>
    <row r="814" spans="1:4" ht="12.75">
      <c r="A814" s="105">
        <v>811</v>
      </c>
      <c r="B814" s="106">
        <v>32697</v>
      </c>
      <c r="C814" s="105">
        <v>1.52</v>
      </c>
      <c r="D814" s="105">
        <f t="shared" si="12"/>
        <v>2566</v>
      </c>
    </row>
    <row r="815" spans="1:4" ht="12.75">
      <c r="A815" s="105">
        <v>812</v>
      </c>
      <c r="B815" s="106">
        <v>32700</v>
      </c>
      <c r="C815" s="105">
        <v>1.53</v>
      </c>
      <c r="D815" s="105">
        <f t="shared" si="12"/>
        <v>2565</v>
      </c>
    </row>
    <row r="816" spans="1:4" ht="12.75">
      <c r="A816" s="105">
        <v>813</v>
      </c>
      <c r="B816" s="106">
        <v>32701</v>
      </c>
      <c r="C816" s="105">
        <v>1.56</v>
      </c>
      <c r="D816" s="105">
        <f t="shared" si="12"/>
        <v>2564</v>
      </c>
    </row>
    <row r="817" spans="1:4" ht="12.75">
      <c r="A817" s="105">
        <v>814</v>
      </c>
      <c r="B817" s="106">
        <v>32702</v>
      </c>
      <c r="C817" s="105">
        <v>1.56</v>
      </c>
      <c r="D817" s="105">
        <f t="shared" si="12"/>
        <v>2563</v>
      </c>
    </row>
    <row r="818" spans="1:4" ht="12.75">
      <c r="A818" s="105">
        <v>815</v>
      </c>
      <c r="B818" s="106">
        <v>32703</v>
      </c>
      <c r="C818" s="105">
        <v>1.45</v>
      </c>
      <c r="D818" s="105">
        <f t="shared" si="12"/>
        <v>2562</v>
      </c>
    </row>
    <row r="819" spans="1:4" ht="12.75">
      <c r="A819" s="105">
        <v>816</v>
      </c>
      <c r="B819" s="106">
        <v>32704</v>
      </c>
      <c r="C819" s="105">
        <v>1.39</v>
      </c>
      <c r="D819" s="105">
        <f t="shared" si="12"/>
        <v>2561</v>
      </c>
    </row>
    <row r="820" spans="1:4" ht="12.75">
      <c r="A820" s="105">
        <v>817</v>
      </c>
      <c r="B820" s="106">
        <v>32707</v>
      </c>
      <c r="C820" s="105">
        <v>1.38</v>
      </c>
      <c r="D820" s="105">
        <f t="shared" si="12"/>
        <v>2560</v>
      </c>
    </row>
    <row r="821" spans="1:4" ht="12.75">
      <c r="A821" s="105">
        <v>818</v>
      </c>
      <c r="B821" s="106">
        <v>32708</v>
      </c>
      <c r="C821" s="105">
        <v>1.45</v>
      </c>
      <c r="D821" s="105">
        <f t="shared" si="12"/>
        <v>2559</v>
      </c>
    </row>
    <row r="822" spans="1:4" ht="12.75">
      <c r="A822" s="105">
        <v>819</v>
      </c>
      <c r="B822" s="106">
        <v>32709</v>
      </c>
      <c r="C822" s="105">
        <v>1.42</v>
      </c>
      <c r="D822" s="105">
        <f t="shared" si="12"/>
        <v>2558</v>
      </c>
    </row>
    <row r="823" spans="1:4" ht="12.75">
      <c r="A823" s="105">
        <v>820</v>
      </c>
      <c r="B823" s="106">
        <v>32710</v>
      </c>
      <c r="C823" s="105">
        <v>1.41</v>
      </c>
      <c r="D823" s="105">
        <f t="shared" si="12"/>
        <v>2557</v>
      </c>
    </row>
    <row r="824" spans="1:4" ht="12.75">
      <c r="A824" s="105">
        <v>821</v>
      </c>
      <c r="B824" s="106">
        <v>32711</v>
      </c>
      <c r="C824" s="105">
        <v>1.47</v>
      </c>
      <c r="D824" s="105">
        <f t="shared" si="12"/>
        <v>2556</v>
      </c>
    </row>
    <row r="825" spans="1:4" ht="12.75">
      <c r="A825" s="105">
        <v>822</v>
      </c>
      <c r="B825" s="106">
        <v>32714</v>
      </c>
      <c r="C825" s="105">
        <v>1.54</v>
      </c>
      <c r="D825" s="105">
        <f t="shared" si="12"/>
        <v>2555</v>
      </c>
    </row>
    <row r="826" spans="1:4" ht="12.75">
      <c r="A826" s="105">
        <v>823</v>
      </c>
      <c r="B826" s="106">
        <v>32715</v>
      </c>
      <c r="C826" s="105">
        <v>1.47</v>
      </c>
      <c r="D826" s="105">
        <f t="shared" si="12"/>
        <v>2554</v>
      </c>
    </row>
    <row r="827" spans="1:4" ht="12.75">
      <c r="A827" s="105">
        <v>824</v>
      </c>
      <c r="B827" s="106">
        <v>32716</v>
      </c>
      <c r="C827" s="105">
        <v>1.49</v>
      </c>
      <c r="D827" s="105">
        <f t="shared" si="12"/>
        <v>2553</v>
      </c>
    </row>
    <row r="828" spans="1:4" ht="12.75">
      <c r="A828" s="105">
        <v>825</v>
      </c>
      <c r="B828" s="106">
        <v>32717</v>
      </c>
      <c r="C828" s="105">
        <v>1.47</v>
      </c>
      <c r="D828" s="105">
        <f t="shared" si="12"/>
        <v>2552</v>
      </c>
    </row>
    <row r="829" spans="1:4" ht="12.75">
      <c r="A829" s="105">
        <v>826</v>
      </c>
      <c r="B829" s="106">
        <v>32718</v>
      </c>
      <c r="C829" s="105">
        <v>1.44</v>
      </c>
      <c r="D829" s="105">
        <f t="shared" si="12"/>
        <v>2551</v>
      </c>
    </row>
    <row r="830" spans="1:4" ht="12.75">
      <c r="A830" s="105">
        <v>827</v>
      </c>
      <c r="B830" s="106">
        <v>32721</v>
      </c>
      <c r="C830" s="105">
        <v>1.46</v>
      </c>
      <c r="D830" s="105">
        <f t="shared" si="12"/>
        <v>2550</v>
      </c>
    </row>
    <row r="831" spans="1:4" ht="12.75">
      <c r="A831" s="105">
        <v>828</v>
      </c>
      <c r="B831" s="106">
        <v>32722</v>
      </c>
      <c r="C831" s="105">
        <v>1.49</v>
      </c>
      <c r="D831" s="105">
        <f t="shared" si="12"/>
        <v>2549</v>
      </c>
    </row>
    <row r="832" spans="1:4" ht="12.75">
      <c r="A832" s="105">
        <v>829</v>
      </c>
      <c r="B832" s="106">
        <v>32723</v>
      </c>
      <c r="C832" s="105">
        <v>1.51</v>
      </c>
      <c r="D832" s="105">
        <f t="shared" si="12"/>
        <v>2548</v>
      </c>
    </row>
    <row r="833" spans="1:4" ht="12.75">
      <c r="A833" s="105">
        <v>830</v>
      </c>
      <c r="B833" s="106">
        <v>32724</v>
      </c>
      <c r="C833" s="105">
        <v>1.53</v>
      </c>
      <c r="D833" s="105">
        <f t="shared" si="12"/>
        <v>2547</v>
      </c>
    </row>
    <row r="834" spans="1:4" ht="12.75">
      <c r="A834" s="105">
        <v>831</v>
      </c>
      <c r="B834" s="106">
        <v>32725</v>
      </c>
      <c r="C834" s="105">
        <v>1.58</v>
      </c>
      <c r="D834" s="105">
        <f t="shared" si="12"/>
        <v>2546</v>
      </c>
    </row>
    <row r="835" spans="1:4" ht="12.75">
      <c r="A835" s="105">
        <v>832</v>
      </c>
      <c r="B835" s="106">
        <v>32728</v>
      </c>
      <c r="C835" s="105">
        <v>1.63</v>
      </c>
      <c r="D835" s="105">
        <f t="shared" si="12"/>
        <v>2545</v>
      </c>
    </row>
    <row r="836" spans="1:4" ht="12.75">
      <c r="A836" s="105">
        <v>833</v>
      </c>
      <c r="B836" s="106">
        <v>32729</v>
      </c>
      <c r="C836" s="105">
        <v>1.63</v>
      </c>
      <c r="D836" s="105">
        <f aca="true" t="shared" si="13" ref="D836:D899">3377-A836</f>
        <v>2544</v>
      </c>
    </row>
    <row r="837" spans="1:4" ht="12.75">
      <c r="A837" s="105">
        <v>834</v>
      </c>
      <c r="B837" s="106">
        <v>32730</v>
      </c>
      <c r="C837" s="105">
        <v>1.6</v>
      </c>
      <c r="D837" s="105">
        <f t="shared" si="13"/>
        <v>2543</v>
      </c>
    </row>
    <row r="838" spans="1:4" ht="12.75">
      <c r="A838" s="105">
        <v>835</v>
      </c>
      <c r="B838" s="106">
        <v>32731</v>
      </c>
      <c r="C838" s="105">
        <v>1.58</v>
      </c>
      <c r="D838" s="105">
        <f t="shared" si="13"/>
        <v>2542</v>
      </c>
    </row>
    <row r="839" spans="1:4" ht="12.75">
      <c r="A839" s="105">
        <v>836</v>
      </c>
      <c r="B839" s="106">
        <v>32732</v>
      </c>
      <c r="C839" s="105">
        <v>1.48</v>
      </c>
      <c r="D839" s="105">
        <f t="shared" si="13"/>
        <v>2541</v>
      </c>
    </row>
    <row r="840" spans="1:4" ht="12.75">
      <c r="A840" s="105">
        <v>837</v>
      </c>
      <c r="B840" s="106">
        <v>32735</v>
      </c>
      <c r="C840" s="105">
        <v>1.53</v>
      </c>
      <c r="D840" s="105">
        <f t="shared" si="13"/>
        <v>2540</v>
      </c>
    </row>
    <row r="841" spans="1:4" ht="12.75">
      <c r="A841" s="105">
        <v>838</v>
      </c>
      <c r="B841" s="106">
        <v>32736</v>
      </c>
      <c r="C841" s="105">
        <v>1.59</v>
      </c>
      <c r="D841" s="105">
        <f t="shared" si="13"/>
        <v>2539</v>
      </c>
    </row>
    <row r="842" spans="1:4" ht="12.75">
      <c r="A842" s="105">
        <v>839</v>
      </c>
      <c r="B842" s="106">
        <v>32737</v>
      </c>
      <c r="C842" s="105">
        <v>1.58</v>
      </c>
      <c r="D842" s="105">
        <f t="shared" si="13"/>
        <v>2538</v>
      </c>
    </row>
    <row r="843" spans="1:4" ht="12.75">
      <c r="A843" s="105">
        <v>840</v>
      </c>
      <c r="B843" s="106">
        <v>32738</v>
      </c>
      <c r="C843" s="105">
        <v>1.52</v>
      </c>
      <c r="D843" s="105">
        <f t="shared" si="13"/>
        <v>2537</v>
      </c>
    </row>
    <row r="844" spans="1:4" ht="12.75">
      <c r="A844" s="105">
        <v>841</v>
      </c>
      <c r="B844" s="106">
        <v>32739</v>
      </c>
      <c r="C844" s="105">
        <v>1.48</v>
      </c>
      <c r="D844" s="105">
        <f t="shared" si="13"/>
        <v>2536</v>
      </c>
    </row>
    <row r="845" spans="1:4" ht="12.75">
      <c r="A845" s="105">
        <v>842</v>
      </c>
      <c r="B845" s="106">
        <v>32742</v>
      </c>
      <c r="C845" s="105">
        <v>1.5</v>
      </c>
      <c r="D845" s="105">
        <f t="shared" si="13"/>
        <v>2535</v>
      </c>
    </row>
    <row r="846" spans="1:4" ht="12.75">
      <c r="A846" s="105">
        <v>843</v>
      </c>
      <c r="B846" s="106">
        <v>32743</v>
      </c>
      <c r="C846" s="105">
        <v>1.53</v>
      </c>
      <c r="D846" s="105">
        <f t="shared" si="13"/>
        <v>2534</v>
      </c>
    </row>
    <row r="847" spans="1:4" ht="12.75">
      <c r="A847" s="105">
        <v>844</v>
      </c>
      <c r="B847" s="106">
        <v>32744</v>
      </c>
      <c r="C847" s="105">
        <v>1.47</v>
      </c>
      <c r="D847" s="105">
        <f t="shared" si="13"/>
        <v>2533</v>
      </c>
    </row>
    <row r="848" spans="1:4" ht="12.75">
      <c r="A848" s="105">
        <v>845</v>
      </c>
      <c r="B848" s="106">
        <v>32745</v>
      </c>
      <c r="C848" s="105">
        <v>1.4</v>
      </c>
      <c r="D848" s="105">
        <f t="shared" si="13"/>
        <v>2532</v>
      </c>
    </row>
    <row r="849" spans="1:4" ht="12.75">
      <c r="A849" s="105">
        <v>846</v>
      </c>
      <c r="B849" s="106">
        <v>32746</v>
      </c>
      <c r="C849" s="105">
        <v>1.46</v>
      </c>
      <c r="D849" s="105">
        <f t="shared" si="13"/>
        <v>2531</v>
      </c>
    </row>
    <row r="850" spans="1:4" ht="12.75">
      <c r="A850" s="105">
        <v>847</v>
      </c>
      <c r="B850" s="106">
        <v>32749</v>
      </c>
      <c r="C850" s="105">
        <v>1.38</v>
      </c>
      <c r="D850" s="105">
        <f t="shared" si="13"/>
        <v>2530</v>
      </c>
    </row>
    <row r="851" spans="1:4" ht="12.75">
      <c r="A851" s="105">
        <v>848</v>
      </c>
      <c r="B851" s="106">
        <v>32750</v>
      </c>
      <c r="C851" s="105">
        <v>1.33</v>
      </c>
      <c r="D851" s="105">
        <f t="shared" si="13"/>
        <v>2529</v>
      </c>
    </row>
    <row r="852" spans="1:4" ht="12.75">
      <c r="A852" s="105">
        <v>849</v>
      </c>
      <c r="B852" s="106">
        <v>32751</v>
      </c>
      <c r="C852" s="105">
        <v>1.34</v>
      </c>
      <c r="D852" s="105">
        <f t="shared" si="13"/>
        <v>2528</v>
      </c>
    </row>
    <row r="853" spans="1:4" ht="12.75">
      <c r="A853" s="105">
        <v>850</v>
      </c>
      <c r="B853" s="106">
        <v>32752</v>
      </c>
      <c r="C853" s="105">
        <v>1.35</v>
      </c>
      <c r="D853" s="105">
        <f t="shared" si="13"/>
        <v>2527</v>
      </c>
    </row>
    <row r="854" spans="1:4" ht="12.75">
      <c r="A854" s="105">
        <v>851</v>
      </c>
      <c r="B854" s="106">
        <v>32753</v>
      </c>
      <c r="C854" s="105">
        <v>1.32</v>
      </c>
      <c r="D854" s="105">
        <f t="shared" si="13"/>
        <v>2526</v>
      </c>
    </row>
    <row r="855" spans="1:4" ht="12.75">
      <c r="A855" s="105">
        <v>852</v>
      </c>
      <c r="B855" s="106">
        <v>32757</v>
      </c>
      <c r="C855" s="105">
        <v>1.21</v>
      </c>
      <c r="D855" s="105">
        <f t="shared" si="13"/>
        <v>2525</v>
      </c>
    </row>
    <row r="856" spans="1:4" ht="12.75">
      <c r="A856" s="105">
        <v>853</v>
      </c>
      <c r="B856" s="106">
        <v>32758</v>
      </c>
      <c r="C856" s="105">
        <v>1.22</v>
      </c>
      <c r="D856" s="105">
        <f t="shared" si="13"/>
        <v>2524</v>
      </c>
    </row>
    <row r="857" spans="1:4" ht="12.75">
      <c r="A857" s="105">
        <v>854</v>
      </c>
      <c r="B857" s="106">
        <v>32759</v>
      </c>
      <c r="C857" s="105">
        <v>1.3</v>
      </c>
      <c r="D857" s="105">
        <f t="shared" si="13"/>
        <v>2523</v>
      </c>
    </row>
    <row r="858" spans="1:4" ht="12.75">
      <c r="A858" s="105">
        <v>855</v>
      </c>
      <c r="B858" s="106">
        <v>32760</v>
      </c>
      <c r="C858" s="105">
        <v>1.24</v>
      </c>
      <c r="D858" s="105">
        <f t="shared" si="13"/>
        <v>2522</v>
      </c>
    </row>
    <row r="859" spans="1:4" ht="12.75">
      <c r="A859" s="105">
        <v>856</v>
      </c>
      <c r="B859" s="106">
        <v>32763</v>
      </c>
      <c r="C859" s="105">
        <v>1.16</v>
      </c>
      <c r="D859" s="105">
        <f t="shared" si="13"/>
        <v>2521</v>
      </c>
    </row>
    <row r="860" spans="1:4" ht="12.75">
      <c r="A860" s="105">
        <v>857</v>
      </c>
      <c r="B860" s="106">
        <v>32764</v>
      </c>
      <c r="C860" s="105">
        <v>1.17</v>
      </c>
      <c r="D860" s="105">
        <f t="shared" si="13"/>
        <v>2520</v>
      </c>
    </row>
    <row r="861" spans="1:4" ht="12.75">
      <c r="A861" s="105">
        <v>858</v>
      </c>
      <c r="B861" s="106">
        <v>32765</v>
      </c>
      <c r="C861" s="105">
        <v>1.2</v>
      </c>
      <c r="D861" s="105">
        <f t="shared" si="13"/>
        <v>2519</v>
      </c>
    </row>
    <row r="862" spans="1:4" ht="12.75">
      <c r="A862" s="105">
        <v>859</v>
      </c>
      <c r="B862" s="106">
        <v>32766</v>
      </c>
      <c r="C862" s="105">
        <v>1.27</v>
      </c>
      <c r="D862" s="105">
        <f t="shared" si="13"/>
        <v>2518</v>
      </c>
    </row>
    <row r="863" spans="1:4" ht="12.75">
      <c r="A863" s="105">
        <v>860</v>
      </c>
      <c r="B863" s="106">
        <v>32767</v>
      </c>
      <c r="C863" s="105">
        <v>1.27</v>
      </c>
      <c r="D863" s="105">
        <f t="shared" si="13"/>
        <v>2517</v>
      </c>
    </row>
    <row r="864" spans="1:4" ht="12.75">
      <c r="A864" s="105">
        <v>861</v>
      </c>
      <c r="B864" s="106">
        <v>32770</v>
      </c>
      <c r="C864" s="105">
        <v>1.24</v>
      </c>
      <c r="D864" s="105">
        <f t="shared" si="13"/>
        <v>2516</v>
      </c>
    </row>
    <row r="865" spans="1:4" ht="12.75">
      <c r="A865" s="105">
        <v>862</v>
      </c>
      <c r="B865" s="106">
        <v>32771</v>
      </c>
      <c r="C865" s="105">
        <v>1.25</v>
      </c>
      <c r="D865" s="105">
        <f t="shared" si="13"/>
        <v>2515</v>
      </c>
    </row>
    <row r="866" spans="1:4" ht="12.75">
      <c r="A866" s="105">
        <v>863</v>
      </c>
      <c r="B866" s="106">
        <v>32772</v>
      </c>
      <c r="C866" s="105">
        <v>1.31</v>
      </c>
      <c r="D866" s="105">
        <f t="shared" si="13"/>
        <v>2514</v>
      </c>
    </row>
    <row r="867" spans="1:4" ht="12.75">
      <c r="A867" s="105">
        <v>864</v>
      </c>
      <c r="B867" s="106">
        <v>32773</v>
      </c>
      <c r="C867" s="105">
        <v>1.31</v>
      </c>
      <c r="D867" s="105">
        <f t="shared" si="13"/>
        <v>2513</v>
      </c>
    </row>
    <row r="868" spans="1:4" ht="12.75">
      <c r="A868" s="105">
        <v>865</v>
      </c>
      <c r="B868" s="106">
        <v>32774</v>
      </c>
      <c r="C868" s="105">
        <v>1.35</v>
      </c>
      <c r="D868" s="105">
        <f t="shared" si="13"/>
        <v>2512</v>
      </c>
    </row>
    <row r="869" spans="1:4" ht="12.75">
      <c r="A869" s="105">
        <v>866</v>
      </c>
      <c r="B869" s="106">
        <v>32777</v>
      </c>
      <c r="C869" s="105">
        <v>1.41</v>
      </c>
      <c r="D869" s="105">
        <f t="shared" si="13"/>
        <v>2511</v>
      </c>
    </row>
    <row r="870" spans="1:4" ht="12.75">
      <c r="A870" s="105">
        <v>867</v>
      </c>
      <c r="B870" s="106">
        <v>32778</v>
      </c>
      <c r="C870" s="105">
        <v>1.44</v>
      </c>
      <c r="D870" s="105">
        <f t="shared" si="13"/>
        <v>2510</v>
      </c>
    </row>
    <row r="871" spans="1:4" ht="12.75">
      <c r="A871" s="105">
        <v>868</v>
      </c>
      <c r="B871" s="106">
        <v>32779</v>
      </c>
      <c r="C871" s="105">
        <v>1.43</v>
      </c>
      <c r="D871" s="105">
        <f t="shared" si="13"/>
        <v>2509</v>
      </c>
    </row>
    <row r="872" spans="1:4" ht="12.75">
      <c r="A872" s="105">
        <v>869</v>
      </c>
      <c r="B872" s="106">
        <v>32780</v>
      </c>
      <c r="C872" s="105">
        <v>1.39</v>
      </c>
      <c r="D872" s="105">
        <f t="shared" si="13"/>
        <v>2508</v>
      </c>
    </row>
    <row r="873" spans="1:4" ht="12.75">
      <c r="A873" s="105">
        <v>870</v>
      </c>
      <c r="B873" s="106">
        <v>32781</v>
      </c>
      <c r="C873" s="105">
        <v>1.37</v>
      </c>
      <c r="D873" s="105">
        <f t="shared" si="13"/>
        <v>2507</v>
      </c>
    </row>
    <row r="874" spans="1:4" ht="12.75">
      <c r="A874" s="105">
        <v>871</v>
      </c>
      <c r="B874" s="106">
        <v>32784</v>
      </c>
      <c r="C874" s="105">
        <v>1.38</v>
      </c>
      <c r="D874" s="105">
        <f t="shared" si="13"/>
        <v>2506</v>
      </c>
    </row>
    <row r="875" spans="1:4" ht="12.75">
      <c r="A875" s="105">
        <v>872</v>
      </c>
      <c r="B875" s="106">
        <v>32785</v>
      </c>
      <c r="C875" s="105">
        <v>1.33</v>
      </c>
      <c r="D875" s="105">
        <f t="shared" si="13"/>
        <v>2505</v>
      </c>
    </row>
    <row r="876" spans="1:4" ht="12.75">
      <c r="A876" s="105">
        <v>873</v>
      </c>
      <c r="B876" s="106">
        <v>32786</v>
      </c>
      <c r="C876" s="105">
        <v>1.28</v>
      </c>
      <c r="D876" s="105">
        <f t="shared" si="13"/>
        <v>2504</v>
      </c>
    </row>
    <row r="877" spans="1:4" ht="12.75">
      <c r="A877" s="105">
        <v>874</v>
      </c>
      <c r="B877" s="106">
        <v>32787</v>
      </c>
      <c r="C877" s="105">
        <v>1.25</v>
      </c>
      <c r="D877" s="105">
        <f t="shared" si="13"/>
        <v>2503</v>
      </c>
    </row>
    <row r="878" spans="1:4" ht="12.75">
      <c r="A878" s="105">
        <v>875</v>
      </c>
      <c r="B878" s="106">
        <v>32788</v>
      </c>
      <c r="C878" s="105">
        <v>1.32</v>
      </c>
      <c r="D878" s="105">
        <f t="shared" si="13"/>
        <v>2502</v>
      </c>
    </row>
    <row r="879" spans="1:4" ht="12.75">
      <c r="A879" s="105">
        <v>876</v>
      </c>
      <c r="B879" s="106">
        <v>32791</v>
      </c>
      <c r="C879" s="105">
        <v>1.28</v>
      </c>
      <c r="D879" s="105">
        <f t="shared" si="13"/>
        <v>2501</v>
      </c>
    </row>
    <row r="880" spans="1:4" ht="12.75">
      <c r="A880" s="105">
        <v>877</v>
      </c>
      <c r="B880" s="106">
        <v>32792</v>
      </c>
      <c r="C880" s="105">
        <v>1.41</v>
      </c>
      <c r="D880" s="105">
        <f t="shared" si="13"/>
        <v>2500</v>
      </c>
    </row>
    <row r="881" spans="1:4" ht="12.75">
      <c r="A881" s="105">
        <v>878</v>
      </c>
      <c r="B881" s="106">
        <v>32793</v>
      </c>
      <c r="C881" s="105">
        <v>1.4</v>
      </c>
      <c r="D881" s="105">
        <f t="shared" si="13"/>
        <v>2499</v>
      </c>
    </row>
    <row r="882" spans="1:4" ht="12.75">
      <c r="A882" s="105">
        <v>879</v>
      </c>
      <c r="B882" s="106">
        <v>32794</v>
      </c>
      <c r="C882" s="105">
        <v>1.38</v>
      </c>
      <c r="D882" s="105">
        <f t="shared" si="13"/>
        <v>2498</v>
      </c>
    </row>
    <row r="883" spans="1:4" ht="12.75">
      <c r="A883" s="105">
        <v>880</v>
      </c>
      <c r="B883" s="106">
        <v>32795</v>
      </c>
      <c r="C883" s="105">
        <v>1.36</v>
      </c>
      <c r="D883" s="105">
        <f t="shared" si="13"/>
        <v>2497</v>
      </c>
    </row>
    <row r="884" spans="1:4" ht="12.75">
      <c r="A884" s="105">
        <v>881</v>
      </c>
      <c r="B884" s="106">
        <v>32798</v>
      </c>
      <c r="C884" s="105">
        <v>1.32</v>
      </c>
      <c r="D884" s="105">
        <f t="shared" si="13"/>
        <v>2496</v>
      </c>
    </row>
    <row r="885" spans="1:4" ht="12.75">
      <c r="A885" s="105">
        <v>882</v>
      </c>
      <c r="B885" s="106">
        <v>32799</v>
      </c>
      <c r="C885" s="105">
        <v>1.32</v>
      </c>
      <c r="D885" s="105">
        <f t="shared" si="13"/>
        <v>2495</v>
      </c>
    </row>
    <row r="886" spans="1:4" ht="12.75">
      <c r="A886" s="105">
        <v>883</v>
      </c>
      <c r="B886" s="106">
        <v>32800</v>
      </c>
      <c r="C886" s="105">
        <v>1.29</v>
      </c>
      <c r="D886" s="105">
        <f t="shared" si="13"/>
        <v>2494</v>
      </c>
    </row>
    <row r="887" spans="1:4" ht="12.75">
      <c r="A887" s="105">
        <v>884</v>
      </c>
      <c r="B887" s="106">
        <v>32801</v>
      </c>
      <c r="C887" s="105">
        <v>1.35</v>
      </c>
      <c r="D887" s="105">
        <f t="shared" si="13"/>
        <v>2493</v>
      </c>
    </row>
    <row r="888" spans="1:4" ht="12.75">
      <c r="A888" s="105">
        <v>885</v>
      </c>
      <c r="B888" s="106">
        <v>32802</v>
      </c>
      <c r="C888" s="105">
        <v>1.38</v>
      </c>
      <c r="D888" s="105">
        <f t="shared" si="13"/>
        <v>2492</v>
      </c>
    </row>
    <row r="889" spans="1:4" ht="12.75">
      <c r="A889" s="105">
        <v>886</v>
      </c>
      <c r="B889" s="106">
        <v>32805</v>
      </c>
      <c r="C889" s="105">
        <v>1.38</v>
      </c>
      <c r="D889" s="105">
        <f t="shared" si="13"/>
        <v>2491</v>
      </c>
    </row>
    <row r="890" spans="1:4" ht="12.75">
      <c r="A890" s="105">
        <v>887</v>
      </c>
      <c r="B890" s="106">
        <v>32806</v>
      </c>
      <c r="C890" s="105">
        <v>1.38</v>
      </c>
      <c r="D890" s="105">
        <f t="shared" si="13"/>
        <v>2490</v>
      </c>
    </row>
    <row r="891" spans="1:4" ht="12.75">
      <c r="A891" s="105">
        <v>888</v>
      </c>
      <c r="B891" s="106">
        <v>32807</v>
      </c>
      <c r="C891" s="105">
        <v>1.4</v>
      </c>
      <c r="D891" s="105">
        <f t="shared" si="13"/>
        <v>2489</v>
      </c>
    </row>
    <row r="892" spans="1:4" ht="12.75">
      <c r="A892" s="105">
        <v>889</v>
      </c>
      <c r="B892" s="106">
        <v>32808</v>
      </c>
      <c r="C892" s="105">
        <v>1.38</v>
      </c>
      <c r="D892" s="105">
        <f t="shared" si="13"/>
        <v>2488</v>
      </c>
    </row>
    <row r="893" spans="1:4" ht="12.75">
      <c r="A893" s="105">
        <v>890</v>
      </c>
      <c r="B893" s="106">
        <v>32809</v>
      </c>
      <c r="C893" s="105">
        <v>1.42</v>
      </c>
      <c r="D893" s="105">
        <f t="shared" si="13"/>
        <v>2487</v>
      </c>
    </row>
    <row r="894" spans="1:4" ht="12.75">
      <c r="A894" s="105">
        <v>891</v>
      </c>
      <c r="B894" s="106">
        <v>32812</v>
      </c>
      <c r="C894" s="105">
        <v>1.49</v>
      </c>
      <c r="D894" s="105">
        <f t="shared" si="13"/>
        <v>2486</v>
      </c>
    </row>
    <row r="895" spans="1:4" ht="12.75">
      <c r="A895" s="105">
        <v>892</v>
      </c>
      <c r="B895" s="106">
        <v>32813</v>
      </c>
      <c r="C895" s="105">
        <v>1.47</v>
      </c>
      <c r="D895" s="105">
        <f t="shared" si="13"/>
        <v>2485</v>
      </c>
    </row>
    <row r="896" spans="1:4" ht="12.75">
      <c r="A896" s="105">
        <v>893</v>
      </c>
      <c r="B896" s="106">
        <v>32814</v>
      </c>
      <c r="C896" s="105">
        <v>1.42</v>
      </c>
      <c r="D896" s="105">
        <f t="shared" si="13"/>
        <v>2484</v>
      </c>
    </row>
    <row r="897" spans="1:4" ht="12.75">
      <c r="A897" s="105">
        <v>894</v>
      </c>
      <c r="B897" s="106">
        <v>32815</v>
      </c>
      <c r="C897" s="105">
        <v>1.38</v>
      </c>
      <c r="D897" s="105">
        <f t="shared" si="13"/>
        <v>2483</v>
      </c>
    </row>
    <row r="898" spans="1:4" ht="12.75">
      <c r="A898" s="105">
        <v>895</v>
      </c>
      <c r="B898" s="106">
        <v>32816</v>
      </c>
      <c r="C898" s="105">
        <v>1.49</v>
      </c>
      <c r="D898" s="105">
        <f t="shared" si="13"/>
        <v>2482</v>
      </c>
    </row>
    <row r="899" spans="1:4" ht="12.75">
      <c r="A899" s="105">
        <v>896</v>
      </c>
      <c r="B899" s="106">
        <v>32819</v>
      </c>
      <c r="C899" s="105">
        <v>1.5</v>
      </c>
      <c r="D899" s="105">
        <f t="shared" si="13"/>
        <v>2481</v>
      </c>
    </row>
    <row r="900" spans="1:4" ht="12.75">
      <c r="A900" s="105">
        <v>897</v>
      </c>
      <c r="B900" s="106">
        <v>32820</v>
      </c>
      <c r="C900" s="105">
        <v>1.5</v>
      </c>
      <c r="D900" s="105">
        <f aca="true" t="shared" si="14" ref="D900:D963">3377-A900</f>
        <v>2480</v>
      </c>
    </row>
    <row r="901" spans="1:4" ht="12.75">
      <c r="A901" s="105">
        <v>898</v>
      </c>
      <c r="B901" s="106">
        <v>32821</v>
      </c>
      <c r="C901" s="105">
        <v>1.51</v>
      </c>
      <c r="D901" s="105">
        <f t="shared" si="14"/>
        <v>2479</v>
      </c>
    </row>
    <row r="902" spans="1:4" ht="12.75">
      <c r="A902" s="105">
        <v>899</v>
      </c>
      <c r="B902" s="106">
        <v>32822</v>
      </c>
      <c r="C902" s="105">
        <v>1.55</v>
      </c>
      <c r="D902" s="105">
        <f t="shared" si="14"/>
        <v>2478</v>
      </c>
    </row>
    <row r="903" spans="1:4" ht="12.75">
      <c r="A903" s="105">
        <v>900</v>
      </c>
      <c r="B903" s="106">
        <v>32823</v>
      </c>
      <c r="C903" s="105">
        <v>1.55</v>
      </c>
      <c r="D903" s="105">
        <f t="shared" si="14"/>
        <v>2477</v>
      </c>
    </row>
    <row r="904" spans="1:4" ht="12.75">
      <c r="A904" s="105">
        <v>901</v>
      </c>
      <c r="B904" s="106">
        <v>32826</v>
      </c>
      <c r="C904" s="105">
        <v>1.58</v>
      </c>
      <c r="D904" s="105">
        <f t="shared" si="14"/>
        <v>2476</v>
      </c>
    </row>
    <row r="905" spans="1:4" ht="12.75">
      <c r="A905" s="105">
        <v>902</v>
      </c>
      <c r="B905" s="106">
        <v>32827</v>
      </c>
      <c r="C905" s="105">
        <v>1.59</v>
      </c>
      <c r="D905" s="105">
        <f t="shared" si="14"/>
        <v>2475</v>
      </c>
    </row>
    <row r="906" spans="1:4" ht="12.75">
      <c r="A906" s="105">
        <v>903</v>
      </c>
      <c r="B906" s="106">
        <v>32828</v>
      </c>
      <c r="C906" s="105">
        <v>1.55</v>
      </c>
      <c r="D906" s="105">
        <f t="shared" si="14"/>
        <v>2474</v>
      </c>
    </row>
    <row r="907" spans="1:4" ht="12.75">
      <c r="A907" s="105">
        <v>904</v>
      </c>
      <c r="B907" s="106">
        <v>32829</v>
      </c>
      <c r="C907" s="105">
        <v>1.56</v>
      </c>
      <c r="D907" s="105">
        <f t="shared" si="14"/>
        <v>2473</v>
      </c>
    </row>
    <row r="908" spans="1:4" ht="12.75">
      <c r="A908" s="105">
        <v>905</v>
      </c>
      <c r="B908" s="106">
        <v>32830</v>
      </c>
      <c r="C908" s="105">
        <v>1.58</v>
      </c>
      <c r="D908" s="105">
        <f t="shared" si="14"/>
        <v>2472</v>
      </c>
    </row>
    <row r="909" spans="1:4" ht="12.75">
      <c r="A909" s="105">
        <v>906</v>
      </c>
      <c r="B909" s="106">
        <v>32833</v>
      </c>
      <c r="C909" s="105">
        <v>1.55</v>
      </c>
      <c r="D909" s="105">
        <f t="shared" si="14"/>
        <v>2471</v>
      </c>
    </row>
    <row r="910" spans="1:4" ht="12.75">
      <c r="A910" s="105">
        <v>907</v>
      </c>
      <c r="B910" s="106">
        <v>32834</v>
      </c>
      <c r="C910" s="105">
        <v>1.58</v>
      </c>
      <c r="D910" s="105">
        <f t="shared" si="14"/>
        <v>2470</v>
      </c>
    </row>
    <row r="911" spans="1:4" ht="12.75">
      <c r="A911" s="105">
        <v>908</v>
      </c>
      <c r="B911" s="106">
        <v>32835</v>
      </c>
      <c r="C911" s="105">
        <v>1.6</v>
      </c>
      <c r="D911" s="105">
        <f t="shared" si="14"/>
        <v>2469</v>
      </c>
    </row>
    <row r="912" spans="1:4" ht="12.75">
      <c r="A912" s="105">
        <v>909</v>
      </c>
      <c r="B912" s="106">
        <v>32837</v>
      </c>
      <c r="C912" s="105">
        <v>1.59</v>
      </c>
      <c r="D912" s="105">
        <f t="shared" si="14"/>
        <v>2468</v>
      </c>
    </row>
    <row r="913" spans="1:4" ht="12.75">
      <c r="A913" s="105">
        <v>910</v>
      </c>
      <c r="B913" s="106">
        <v>32840</v>
      </c>
      <c r="C913" s="105">
        <v>1.55</v>
      </c>
      <c r="D913" s="105">
        <f t="shared" si="14"/>
        <v>2467</v>
      </c>
    </row>
    <row r="914" spans="1:4" ht="12.75">
      <c r="A914" s="105">
        <v>911</v>
      </c>
      <c r="B914" s="106">
        <v>32841</v>
      </c>
      <c r="C914" s="105">
        <v>1.56</v>
      </c>
      <c r="D914" s="105">
        <f t="shared" si="14"/>
        <v>2466</v>
      </c>
    </row>
    <row r="915" spans="1:4" ht="12.75">
      <c r="A915" s="105">
        <v>912</v>
      </c>
      <c r="B915" s="106">
        <v>32842</v>
      </c>
      <c r="C915" s="105">
        <v>1.6</v>
      </c>
      <c r="D915" s="105">
        <f t="shared" si="14"/>
        <v>2465</v>
      </c>
    </row>
    <row r="916" spans="1:4" ht="12.75">
      <c r="A916" s="105">
        <v>913</v>
      </c>
      <c r="B916" s="106">
        <v>32843</v>
      </c>
      <c r="C916" s="105">
        <v>1.65</v>
      </c>
      <c r="D916" s="105">
        <f t="shared" si="14"/>
        <v>2464</v>
      </c>
    </row>
    <row r="917" spans="1:4" ht="12.75">
      <c r="A917" s="105">
        <v>914</v>
      </c>
      <c r="B917" s="106">
        <v>32844</v>
      </c>
      <c r="C917" s="105">
        <v>1.7</v>
      </c>
      <c r="D917" s="105">
        <f t="shared" si="14"/>
        <v>2463</v>
      </c>
    </row>
    <row r="918" spans="1:4" ht="12.75">
      <c r="A918" s="105">
        <v>915</v>
      </c>
      <c r="B918" s="106">
        <v>32847</v>
      </c>
      <c r="C918" s="105">
        <v>1.72</v>
      </c>
      <c r="D918" s="105">
        <f t="shared" si="14"/>
        <v>2462</v>
      </c>
    </row>
    <row r="919" spans="1:4" ht="12.75">
      <c r="A919" s="105">
        <v>916</v>
      </c>
      <c r="B919" s="106">
        <v>32848</v>
      </c>
      <c r="C919" s="105">
        <v>1.72</v>
      </c>
      <c r="D919" s="105">
        <f t="shared" si="14"/>
        <v>2461</v>
      </c>
    </row>
    <row r="920" spans="1:4" ht="12.75">
      <c r="A920" s="105">
        <v>917</v>
      </c>
      <c r="B920" s="106">
        <v>32849</v>
      </c>
      <c r="C920" s="105">
        <v>1.68</v>
      </c>
      <c r="D920" s="105">
        <f t="shared" si="14"/>
        <v>2460</v>
      </c>
    </row>
    <row r="921" spans="1:4" ht="12.75">
      <c r="A921" s="105">
        <v>918</v>
      </c>
      <c r="B921" s="106">
        <v>32850</v>
      </c>
      <c r="C921" s="105">
        <v>1.66</v>
      </c>
      <c r="D921" s="105">
        <f t="shared" si="14"/>
        <v>2459</v>
      </c>
    </row>
    <row r="922" spans="1:4" ht="12.75">
      <c r="A922" s="105">
        <v>919</v>
      </c>
      <c r="B922" s="106">
        <v>32851</v>
      </c>
      <c r="C922" s="105">
        <v>1.66</v>
      </c>
      <c r="D922" s="105">
        <f t="shared" si="14"/>
        <v>2458</v>
      </c>
    </row>
    <row r="923" spans="1:4" ht="12.75">
      <c r="A923" s="105">
        <v>920</v>
      </c>
      <c r="B923" s="106">
        <v>32854</v>
      </c>
      <c r="C923" s="105">
        <v>1.66</v>
      </c>
      <c r="D923" s="105">
        <f t="shared" si="14"/>
        <v>2457</v>
      </c>
    </row>
    <row r="924" spans="1:4" ht="12.75">
      <c r="A924" s="105">
        <v>921</v>
      </c>
      <c r="B924" s="106">
        <v>32855</v>
      </c>
      <c r="C924" s="105">
        <v>1.65</v>
      </c>
      <c r="D924" s="105">
        <f t="shared" si="14"/>
        <v>2456</v>
      </c>
    </row>
    <row r="925" spans="1:4" ht="12.75">
      <c r="A925" s="105">
        <v>922</v>
      </c>
      <c r="B925" s="106">
        <v>32856</v>
      </c>
      <c r="C925" s="105">
        <v>1.65</v>
      </c>
      <c r="D925" s="105">
        <f t="shared" si="14"/>
        <v>2455</v>
      </c>
    </row>
    <row r="926" spans="1:4" ht="12.75">
      <c r="A926" s="105">
        <v>923</v>
      </c>
      <c r="B926" s="106">
        <v>32857</v>
      </c>
      <c r="C926" s="105">
        <v>1.67</v>
      </c>
      <c r="D926" s="105">
        <f t="shared" si="14"/>
        <v>2454</v>
      </c>
    </row>
    <row r="927" spans="1:4" ht="12.75">
      <c r="A927" s="105">
        <v>924</v>
      </c>
      <c r="B927" s="106">
        <v>32858</v>
      </c>
      <c r="C927" s="105">
        <v>1.68</v>
      </c>
      <c r="D927" s="105">
        <f t="shared" si="14"/>
        <v>2453</v>
      </c>
    </row>
    <row r="928" spans="1:4" ht="12.75">
      <c r="A928" s="105">
        <v>925</v>
      </c>
      <c r="B928" s="106">
        <v>32861</v>
      </c>
      <c r="C928" s="105">
        <v>1.72</v>
      </c>
      <c r="D928" s="105">
        <f t="shared" si="14"/>
        <v>2452</v>
      </c>
    </row>
    <row r="929" spans="1:4" ht="12.75">
      <c r="A929" s="105">
        <v>926</v>
      </c>
      <c r="B929" s="106">
        <v>32862</v>
      </c>
      <c r="C929" s="105">
        <v>1.69</v>
      </c>
      <c r="D929" s="105">
        <f t="shared" si="14"/>
        <v>2451</v>
      </c>
    </row>
    <row r="930" spans="1:4" ht="12.75">
      <c r="A930" s="105">
        <v>927</v>
      </c>
      <c r="B930" s="106">
        <v>32863</v>
      </c>
      <c r="C930" s="105">
        <v>1.69</v>
      </c>
      <c r="D930" s="105">
        <f t="shared" si="14"/>
        <v>2450</v>
      </c>
    </row>
    <row r="931" spans="1:4" ht="12.75">
      <c r="A931" s="105">
        <v>928</v>
      </c>
      <c r="B931" s="106">
        <v>32864</v>
      </c>
      <c r="C931" s="105">
        <v>1.73</v>
      </c>
      <c r="D931" s="105">
        <f t="shared" si="14"/>
        <v>2449</v>
      </c>
    </row>
    <row r="932" spans="1:4" ht="12.75">
      <c r="A932" s="105">
        <v>929</v>
      </c>
      <c r="B932" s="106">
        <v>32868</v>
      </c>
      <c r="C932" s="105">
        <v>1.72</v>
      </c>
      <c r="D932" s="105">
        <f t="shared" si="14"/>
        <v>2448</v>
      </c>
    </row>
    <row r="933" spans="1:4" ht="12.75">
      <c r="A933" s="105">
        <v>930</v>
      </c>
      <c r="B933" s="106">
        <v>32869</v>
      </c>
      <c r="C933" s="105">
        <v>1.75</v>
      </c>
      <c r="D933" s="105">
        <f t="shared" si="14"/>
        <v>2447</v>
      </c>
    </row>
    <row r="934" spans="1:4" ht="12.75">
      <c r="A934" s="105">
        <v>931</v>
      </c>
      <c r="B934" s="106">
        <v>32870</v>
      </c>
      <c r="C934" s="105">
        <v>1.76</v>
      </c>
      <c r="D934" s="105">
        <f t="shared" si="14"/>
        <v>2446</v>
      </c>
    </row>
    <row r="935" spans="1:4" ht="12.75">
      <c r="A935" s="105">
        <v>932</v>
      </c>
      <c r="B935" s="106">
        <v>32871</v>
      </c>
      <c r="C935" s="105">
        <v>1.83</v>
      </c>
      <c r="D935" s="105">
        <f t="shared" si="14"/>
        <v>2445</v>
      </c>
    </row>
    <row r="936" spans="1:4" ht="12.75">
      <c r="A936" s="105">
        <v>933</v>
      </c>
      <c r="B936" s="106">
        <v>32872</v>
      </c>
      <c r="C936" s="105">
        <v>1.79</v>
      </c>
      <c r="D936" s="105">
        <f t="shared" si="14"/>
        <v>2444</v>
      </c>
    </row>
    <row r="937" spans="1:4" ht="12.75">
      <c r="A937" s="105">
        <v>934</v>
      </c>
      <c r="B937" s="106">
        <v>32875</v>
      </c>
      <c r="C937" s="105">
        <v>1.78</v>
      </c>
      <c r="D937" s="105">
        <f t="shared" si="14"/>
        <v>2443</v>
      </c>
    </row>
    <row r="938" spans="1:4" ht="12.75">
      <c r="A938" s="105">
        <v>935</v>
      </c>
      <c r="B938" s="106">
        <v>32876</v>
      </c>
      <c r="C938" s="105">
        <v>1.81</v>
      </c>
      <c r="D938" s="105">
        <f t="shared" si="14"/>
        <v>2442</v>
      </c>
    </row>
    <row r="939" spans="1:4" ht="12.75">
      <c r="A939" s="105">
        <v>936</v>
      </c>
      <c r="B939" s="106">
        <v>32877</v>
      </c>
      <c r="C939" s="105">
        <v>1.85</v>
      </c>
      <c r="D939" s="105">
        <f t="shared" si="14"/>
        <v>2441</v>
      </c>
    </row>
    <row r="940" spans="1:4" ht="12.75">
      <c r="A940" s="105">
        <v>937</v>
      </c>
      <c r="B940" s="106">
        <v>32878</v>
      </c>
      <c r="C940" s="105">
        <v>1.83</v>
      </c>
      <c r="D940" s="105">
        <f t="shared" si="14"/>
        <v>2440</v>
      </c>
    </row>
    <row r="941" spans="1:4" ht="12.75">
      <c r="A941" s="105">
        <v>938</v>
      </c>
      <c r="B941" s="106">
        <v>32879</v>
      </c>
      <c r="C941" s="105">
        <v>1.85</v>
      </c>
      <c r="D941" s="105">
        <f t="shared" si="14"/>
        <v>2439</v>
      </c>
    </row>
    <row r="942" spans="1:4" ht="12.75">
      <c r="A942" s="105">
        <v>939</v>
      </c>
      <c r="B942" s="106">
        <v>32882</v>
      </c>
      <c r="C942" s="105">
        <v>1.9</v>
      </c>
      <c r="D942" s="105">
        <f t="shared" si="14"/>
        <v>2438</v>
      </c>
    </row>
    <row r="943" spans="1:4" ht="12.75">
      <c r="A943" s="105">
        <v>940</v>
      </c>
      <c r="B943" s="106">
        <v>32883</v>
      </c>
      <c r="C943" s="105">
        <v>1.89</v>
      </c>
      <c r="D943" s="105">
        <f t="shared" si="14"/>
        <v>2437</v>
      </c>
    </row>
    <row r="944" spans="1:4" ht="12.75">
      <c r="A944" s="105">
        <v>941</v>
      </c>
      <c r="B944" s="106">
        <v>32884</v>
      </c>
      <c r="C944" s="105">
        <v>1.89</v>
      </c>
      <c r="D944" s="105">
        <f t="shared" si="14"/>
        <v>2436</v>
      </c>
    </row>
    <row r="945" spans="1:4" ht="12.75">
      <c r="A945" s="105">
        <v>942</v>
      </c>
      <c r="B945" s="106">
        <v>32885</v>
      </c>
      <c r="C945" s="105">
        <v>1.87</v>
      </c>
      <c r="D945" s="105">
        <f t="shared" si="14"/>
        <v>2435</v>
      </c>
    </row>
    <row r="946" spans="1:4" ht="12.75">
      <c r="A946" s="105">
        <v>943</v>
      </c>
      <c r="B946" s="106">
        <v>32886</v>
      </c>
      <c r="C946" s="105">
        <v>1.92</v>
      </c>
      <c r="D946" s="105">
        <f t="shared" si="14"/>
        <v>2434</v>
      </c>
    </row>
    <row r="947" spans="1:4" ht="12.75">
      <c r="A947" s="105">
        <v>944</v>
      </c>
      <c r="B947" s="106">
        <v>32889</v>
      </c>
      <c r="C947" s="105">
        <v>1.93</v>
      </c>
      <c r="D947" s="105">
        <f t="shared" si="14"/>
        <v>2433</v>
      </c>
    </row>
    <row r="948" spans="1:4" ht="12.75">
      <c r="A948" s="105">
        <v>945</v>
      </c>
      <c r="B948" s="106">
        <v>32890</v>
      </c>
      <c r="C948" s="105">
        <v>1.97</v>
      </c>
      <c r="D948" s="105">
        <f t="shared" si="14"/>
        <v>2432</v>
      </c>
    </row>
    <row r="949" spans="1:4" ht="12.75">
      <c r="A949" s="105">
        <v>946</v>
      </c>
      <c r="B949" s="106">
        <v>32891</v>
      </c>
      <c r="C949" s="105">
        <v>1.92</v>
      </c>
      <c r="D949" s="105">
        <f t="shared" si="14"/>
        <v>2431</v>
      </c>
    </row>
    <row r="950" spans="1:4" ht="12.75">
      <c r="A950" s="105">
        <v>947</v>
      </c>
      <c r="B950" s="106">
        <v>32892</v>
      </c>
      <c r="C950" s="105">
        <v>1.91</v>
      </c>
      <c r="D950" s="105">
        <f t="shared" si="14"/>
        <v>2430</v>
      </c>
    </row>
    <row r="951" spans="1:4" ht="12.75">
      <c r="A951" s="105">
        <v>948</v>
      </c>
      <c r="B951" s="106">
        <v>32893</v>
      </c>
      <c r="C951" s="105">
        <v>1.95</v>
      </c>
      <c r="D951" s="105">
        <f t="shared" si="14"/>
        <v>2429</v>
      </c>
    </row>
    <row r="952" spans="1:4" ht="12.75">
      <c r="A952" s="105">
        <v>949</v>
      </c>
      <c r="B952" s="106">
        <v>32896</v>
      </c>
      <c r="C952" s="105">
        <v>1.95</v>
      </c>
      <c r="D952" s="105">
        <f t="shared" si="14"/>
        <v>2428</v>
      </c>
    </row>
    <row r="953" spans="1:4" ht="12.75">
      <c r="A953" s="105">
        <v>950</v>
      </c>
      <c r="B953" s="106">
        <v>32897</v>
      </c>
      <c r="C953" s="105">
        <v>1.9</v>
      </c>
      <c r="D953" s="105">
        <f t="shared" si="14"/>
        <v>2427</v>
      </c>
    </row>
    <row r="954" spans="1:4" ht="12.75">
      <c r="A954" s="105">
        <v>951</v>
      </c>
      <c r="B954" s="106">
        <v>32898</v>
      </c>
      <c r="C954" s="105">
        <v>1.9</v>
      </c>
      <c r="D954" s="105">
        <f t="shared" si="14"/>
        <v>2426</v>
      </c>
    </row>
    <row r="955" spans="1:4" ht="12.75">
      <c r="A955" s="105">
        <v>952</v>
      </c>
      <c r="B955" s="106">
        <v>32899</v>
      </c>
      <c r="C955" s="105">
        <v>1.91</v>
      </c>
      <c r="D955" s="105">
        <f t="shared" si="14"/>
        <v>2425</v>
      </c>
    </row>
    <row r="956" spans="1:4" ht="12.75">
      <c r="A956" s="105">
        <v>953</v>
      </c>
      <c r="B956" s="106">
        <v>32900</v>
      </c>
      <c r="C956" s="105">
        <v>1.96</v>
      </c>
      <c r="D956" s="105">
        <f t="shared" si="14"/>
        <v>2424</v>
      </c>
    </row>
    <row r="957" spans="1:4" ht="12.75">
      <c r="A957" s="105">
        <v>954</v>
      </c>
      <c r="B957" s="106">
        <v>32903</v>
      </c>
      <c r="C957" s="105">
        <v>2.01</v>
      </c>
      <c r="D957" s="105">
        <f t="shared" si="14"/>
        <v>2423</v>
      </c>
    </row>
    <row r="958" spans="1:4" ht="12.75">
      <c r="A958" s="105">
        <v>955</v>
      </c>
      <c r="B958" s="106">
        <v>32904</v>
      </c>
      <c r="C958" s="105">
        <v>1.99</v>
      </c>
      <c r="D958" s="105">
        <f t="shared" si="14"/>
        <v>2422</v>
      </c>
    </row>
    <row r="959" spans="1:4" ht="12.75">
      <c r="A959" s="105">
        <v>956</v>
      </c>
      <c r="B959" s="106">
        <v>32905</v>
      </c>
      <c r="C959" s="105">
        <v>2.03</v>
      </c>
      <c r="D959" s="105">
        <f t="shared" si="14"/>
        <v>2421</v>
      </c>
    </row>
    <row r="960" spans="1:4" ht="12.75">
      <c r="A960" s="105">
        <v>957</v>
      </c>
      <c r="B960" s="106">
        <v>32906</v>
      </c>
      <c r="C960" s="105">
        <v>2.08</v>
      </c>
      <c r="D960" s="105">
        <f t="shared" si="14"/>
        <v>2420</v>
      </c>
    </row>
    <row r="961" spans="1:4" ht="12.75">
      <c r="A961" s="105">
        <v>958</v>
      </c>
      <c r="B961" s="106">
        <v>32907</v>
      </c>
      <c r="C961" s="105">
        <v>1.99</v>
      </c>
      <c r="D961" s="105">
        <f t="shared" si="14"/>
        <v>2419</v>
      </c>
    </row>
    <row r="962" spans="1:4" ht="12.75">
      <c r="A962" s="105">
        <v>959</v>
      </c>
      <c r="B962" s="106">
        <v>32910</v>
      </c>
      <c r="C962" s="105">
        <v>2.01</v>
      </c>
      <c r="D962" s="105">
        <f t="shared" si="14"/>
        <v>2418</v>
      </c>
    </row>
    <row r="963" spans="1:4" ht="12.75">
      <c r="A963" s="105">
        <v>960</v>
      </c>
      <c r="B963" s="106">
        <v>32911</v>
      </c>
      <c r="C963" s="105">
        <v>2.06</v>
      </c>
      <c r="D963" s="105">
        <f t="shared" si="14"/>
        <v>2417</v>
      </c>
    </row>
    <row r="964" spans="1:4" ht="12.75">
      <c r="A964" s="105">
        <v>961</v>
      </c>
      <c r="B964" s="106">
        <v>32912</v>
      </c>
      <c r="C964" s="105">
        <v>2.06</v>
      </c>
      <c r="D964" s="105">
        <f aca="true" t="shared" si="15" ref="D964:D1027">3377-A964</f>
        <v>2416</v>
      </c>
    </row>
    <row r="965" spans="1:4" ht="12.75">
      <c r="A965" s="105">
        <v>962</v>
      </c>
      <c r="B965" s="106">
        <v>32913</v>
      </c>
      <c r="C965" s="105">
        <v>2</v>
      </c>
      <c r="D965" s="105">
        <f t="shared" si="15"/>
        <v>2415</v>
      </c>
    </row>
    <row r="966" spans="1:4" ht="12.75">
      <c r="A966" s="105">
        <v>963</v>
      </c>
      <c r="B966" s="106">
        <v>32914</v>
      </c>
      <c r="C966" s="105">
        <v>2.07</v>
      </c>
      <c r="D966" s="105">
        <f t="shared" si="15"/>
        <v>2414</v>
      </c>
    </row>
    <row r="967" spans="1:4" ht="12.75">
      <c r="A967" s="105">
        <v>964</v>
      </c>
      <c r="B967" s="106">
        <v>32917</v>
      </c>
      <c r="C967" s="105">
        <v>2.08</v>
      </c>
      <c r="D967" s="105">
        <f t="shared" si="15"/>
        <v>2413</v>
      </c>
    </row>
    <row r="968" spans="1:4" ht="12.75">
      <c r="A968" s="105">
        <v>965</v>
      </c>
      <c r="B968" s="106">
        <v>32918</v>
      </c>
      <c r="C968" s="105">
        <v>2.05</v>
      </c>
      <c r="D968" s="105">
        <f t="shared" si="15"/>
        <v>2412</v>
      </c>
    </row>
    <row r="969" spans="1:4" ht="12.75">
      <c r="A969" s="105">
        <v>966</v>
      </c>
      <c r="B969" s="106">
        <v>32919</v>
      </c>
      <c r="C969" s="105">
        <v>2.03</v>
      </c>
      <c r="D969" s="105">
        <f t="shared" si="15"/>
        <v>2411</v>
      </c>
    </row>
    <row r="970" spans="1:4" ht="12.75">
      <c r="A970" s="105">
        <v>967</v>
      </c>
      <c r="B970" s="106">
        <v>32920</v>
      </c>
      <c r="C970" s="105">
        <v>2.04</v>
      </c>
      <c r="D970" s="105">
        <f t="shared" si="15"/>
        <v>2410</v>
      </c>
    </row>
    <row r="971" spans="1:4" ht="12.75">
      <c r="A971" s="105">
        <v>968</v>
      </c>
      <c r="B971" s="106">
        <v>32921</v>
      </c>
      <c r="C971" s="105">
        <v>2.03</v>
      </c>
      <c r="D971" s="105">
        <f t="shared" si="15"/>
        <v>2409</v>
      </c>
    </row>
    <row r="972" spans="1:4" ht="12.75">
      <c r="A972" s="105">
        <v>969</v>
      </c>
      <c r="B972" s="106">
        <v>32925</v>
      </c>
      <c r="C972" s="105">
        <v>2.06</v>
      </c>
      <c r="D972" s="105">
        <f t="shared" si="15"/>
        <v>2408</v>
      </c>
    </row>
    <row r="973" spans="1:4" ht="12.75">
      <c r="A973" s="105">
        <v>970</v>
      </c>
      <c r="B973" s="106">
        <v>32926</v>
      </c>
      <c r="C973" s="105">
        <v>2.03</v>
      </c>
      <c r="D973" s="105">
        <f t="shared" si="15"/>
        <v>2407</v>
      </c>
    </row>
    <row r="974" spans="1:4" ht="12.75">
      <c r="A974" s="105">
        <v>971</v>
      </c>
      <c r="B974" s="106">
        <v>32927</v>
      </c>
      <c r="C974" s="105">
        <v>1.99</v>
      </c>
      <c r="D974" s="105">
        <f t="shared" si="15"/>
        <v>2406</v>
      </c>
    </row>
    <row r="975" spans="1:4" ht="12.75">
      <c r="A975" s="105">
        <v>972</v>
      </c>
      <c r="B975" s="106">
        <v>32928</v>
      </c>
      <c r="C975" s="105">
        <v>2.03</v>
      </c>
      <c r="D975" s="105">
        <f t="shared" si="15"/>
        <v>2405</v>
      </c>
    </row>
    <row r="976" spans="1:4" ht="12.75">
      <c r="A976" s="105">
        <v>973</v>
      </c>
      <c r="B976" s="106">
        <v>32931</v>
      </c>
      <c r="C976" s="105">
        <v>2.05</v>
      </c>
      <c r="D976" s="105">
        <f t="shared" si="15"/>
        <v>2404</v>
      </c>
    </row>
    <row r="977" spans="1:4" ht="12.75">
      <c r="A977" s="105">
        <v>974</v>
      </c>
      <c r="B977" s="106">
        <v>32932</v>
      </c>
      <c r="C977" s="105">
        <v>2.06</v>
      </c>
      <c r="D977" s="105">
        <f t="shared" si="15"/>
        <v>2403</v>
      </c>
    </row>
    <row r="978" spans="1:4" ht="12.75">
      <c r="A978" s="105">
        <v>975</v>
      </c>
      <c r="B978" s="106">
        <v>32933</v>
      </c>
      <c r="C978" s="105">
        <v>2.09</v>
      </c>
      <c r="D978" s="105">
        <f t="shared" si="15"/>
        <v>2402</v>
      </c>
    </row>
    <row r="979" spans="1:4" ht="12.75">
      <c r="A979" s="105">
        <v>976</v>
      </c>
      <c r="B979" s="106">
        <v>32934</v>
      </c>
      <c r="C979" s="105">
        <v>2.13</v>
      </c>
      <c r="D979" s="105">
        <f t="shared" si="15"/>
        <v>2401</v>
      </c>
    </row>
    <row r="980" spans="1:4" ht="12.75">
      <c r="A980" s="105">
        <v>977</v>
      </c>
      <c r="B980" s="106">
        <v>32935</v>
      </c>
      <c r="C980" s="105">
        <v>2.19</v>
      </c>
      <c r="D980" s="105">
        <f t="shared" si="15"/>
        <v>2400</v>
      </c>
    </row>
    <row r="981" spans="1:4" ht="12.75">
      <c r="A981" s="105">
        <v>978</v>
      </c>
      <c r="B981" s="106">
        <v>32938</v>
      </c>
      <c r="C981" s="105">
        <v>2.23</v>
      </c>
      <c r="D981" s="105">
        <f t="shared" si="15"/>
        <v>2399</v>
      </c>
    </row>
    <row r="982" spans="1:4" ht="12.75">
      <c r="A982" s="105">
        <v>979</v>
      </c>
      <c r="B982" s="106">
        <v>32939</v>
      </c>
      <c r="C982" s="105">
        <v>2.22</v>
      </c>
      <c r="D982" s="105">
        <f t="shared" si="15"/>
        <v>2398</v>
      </c>
    </row>
    <row r="983" spans="1:4" ht="12.75">
      <c r="A983" s="105">
        <v>980</v>
      </c>
      <c r="B983" s="106">
        <v>32940</v>
      </c>
      <c r="C983" s="105">
        <v>2.24</v>
      </c>
      <c r="D983" s="105">
        <f t="shared" si="15"/>
        <v>2397</v>
      </c>
    </row>
    <row r="984" spans="1:4" ht="12.75">
      <c r="A984" s="105">
        <v>981</v>
      </c>
      <c r="B984" s="106">
        <v>32941</v>
      </c>
      <c r="C984" s="105">
        <v>2.22</v>
      </c>
      <c r="D984" s="105">
        <f t="shared" si="15"/>
        <v>2396</v>
      </c>
    </row>
    <row r="985" spans="1:4" ht="12.75">
      <c r="A985" s="105">
        <v>982</v>
      </c>
      <c r="B985" s="106">
        <v>32942</v>
      </c>
      <c r="C985" s="105">
        <v>2.22</v>
      </c>
      <c r="D985" s="105">
        <f t="shared" si="15"/>
        <v>2395</v>
      </c>
    </row>
    <row r="986" spans="1:4" ht="12.75">
      <c r="A986" s="105">
        <v>983</v>
      </c>
      <c r="B986" s="106">
        <v>32945</v>
      </c>
      <c r="C986" s="105">
        <v>2.22</v>
      </c>
      <c r="D986" s="105">
        <f t="shared" si="15"/>
        <v>2394</v>
      </c>
    </row>
    <row r="987" spans="1:4" ht="12.75">
      <c r="A987" s="105">
        <v>984</v>
      </c>
      <c r="B987" s="106">
        <v>32946</v>
      </c>
      <c r="C987" s="105">
        <v>2.19</v>
      </c>
      <c r="D987" s="105">
        <f t="shared" si="15"/>
        <v>2393</v>
      </c>
    </row>
    <row r="988" spans="1:4" ht="12.75">
      <c r="A988" s="105">
        <v>985</v>
      </c>
      <c r="B988" s="106">
        <v>32947</v>
      </c>
      <c r="C988" s="105">
        <v>2.19</v>
      </c>
      <c r="D988" s="105">
        <f t="shared" si="15"/>
        <v>2392</v>
      </c>
    </row>
    <row r="989" spans="1:4" ht="12.75">
      <c r="A989" s="105">
        <v>986</v>
      </c>
      <c r="B989" s="106">
        <v>32948</v>
      </c>
      <c r="C989" s="105">
        <v>2.21</v>
      </c>
      <c r="D989" s="105">
        <f t="shared" si="15"/>
        <v>2391</v>
      </c>
    </row>
    <row r="990" spans="1:4" ht="12.75">
      <c r="A990" s="105">
        <v>987</v>
      </c>
      <c r="B990" s="106">
        <v>32949</v>
      </c>
      <c r="C990" s="105">
        <v>2.19</v>
      </c>
      <c r="D990" s="105">
        <f t="shared" si="15"/>
        <v>2390</v>
      </c>
    </row>
    <row r="991" spans="1:4" ht="12.75">
      <c r="A991" s="105">
        <v>988</v>
      </c>
      <c r="B991" s="106">
        <v>32952</v>
      </c>
      <c r="C991" s="105">
        <v>2.15</v>
      </c>
      <c r="D991" s="105">
        <f t="shared" si="15"/>
        <v>2389</v>
      </c>
    </row>
    <row r="992" spans="1:4" ht="12.75">
      <c r="A992" s="105">
        <v>989</v>
      </c>
      <c r="B992" s="106">
        <v>32953</v>
      </c>
      <c r="C992" s="105">
        <v>2.1</v>
      </c>
      <c r="D992" s="105">
        <f t="shared" si="15"/>
        <v>2388</v>
      </c>
    </row>
    <row r="993" spans="1:4" ht="12.75">
      <c r="A993" s="105">
        <v>990</v>
      </c>
      <c r="B993" s="106">
        <v>32954</v>
      </c>
      <c r="C993" s="105">
        <v>2.07</v>
      </c>
      <c r="D993" s="105">
        <f t="shared" si="15"/>
        <v>2387</v>
      </c>
    </row>
    <row r="994" spans="1:4" ht="12.75">
      <c r="A994" s="105">
        <v>991</v>
      </c>
      <c r="B994" s="106">
        <v>32955</v>
      </c>
      <c r="C994" s="105">
        <v>1.92</v>
      </c>
      <c r="D994" s="105">
        <f t="shared" si="15"/>
        <v>2386</v>
      </c>
    </row>
    <row r="995" spans="1:4" ht="12.75">
      <c r="A995" s="105">
        <v>992</v>
      </c>
      <c r="B995" s="106">
        <v>32956</v>
      </c>
      <c r="C995" s="105">
        <v>1.83</v>
      </c>
      <c r="D995" s="105">
        <f t="shared" si="15"/>
        <v>2385</v>
      </c>
    </row>
    <row r="996" spans="1:4" ht="12.75">
      <c r="A996" s="105">
        <v>993</v>
      </c>
      <c r="B996" s="106">
        <v>32959</v>
      </c>
      <c r="C996" s="105">
        <v>1.83</v>
      </c>
      <c r="D996" s="105">
        <f t="shared" si="15"/>
        <v>2384</v>
      </c>
    </row>
    <row r="997" spans="1:4" ht="12.75">
      <c r="A997" s="105">
        <v>994</v>
      </c>
      <c r="B997" s="106">
        <v>32960</v>
      </c>
      <c r="C997" s="105">
        <v>1.78</v>
      </c>
      <c r="D997" s="105">
        <f t="shared" si="15"/>
        <v>2383</v>
      </c>
    </row>
    <row r="998" spans="1:4" ht="12.75">
      <c r="A998" s="105">
        <v>995</v>
      </c>
      <c r="B998" s="106">
        <v>32961</v>
      </c>
      <c r="C998" s="105">
        <v>1.81</v>
      </c>
      <c r="D998" s="105">
        <f t="shared" si="15"/>
        <v>2382</v>
      </c>
    </row>
    <row r="999" spans="1:4" ht="12.75">
      <c r="A999" s="105">
        <v>996</v>
      </c>
      <c r="B999" s="106">
        <v>32962</v>
      </c>
      <c r="C999" s="105">
        <v>1.9</v>
      </c>
      <c r="D999" s="105">
        <f t="shared" si="15"/>
        <v>2381</v>
      </c>
    </row>
    <row r="1000" spans="1:4" ht="12.75">
      <c r="A1000" s="105">
        <v>997</v>
      </c>
      <c r="B1000" s="106">
        <v>32966</v>
      </c>
      <c r="C1000" s="105">
        <v>1.84</v>
      </c>
      <c r="D1000" s="105">
        <f t="shared" si="15"/>
        <v>2380</v>
      </c>
    </row>
    <row r="1001" spans="1:4" ht="12.75">
      <c r="A1001" s="105">
        <v>998</v>
      </c>
      <c r="B1001" s="106">
        <v>32967</v>
      </c>
      <c r="C1001" s="105">
        <v>1.94</v>
      </c>
      <c r="D1001" s="105">
        <f t="shared" si="15"/>
        <v>2379</v>
      </c>
    </row>
    <row r="1002" spans="1:4" ht="12.75">
      <c r="A1002" s="105">
        <v>999</v>
      </c>
      <c r="B1002" s="106">
        <v>32968</v>
      </c>
      <c r="C1002" s="105">
        <v>1.98</v>
      </c>
      <c r="D1002" s="105">
        <f t="shared" si="15"/>
        <v>2378</v>
      </c>
    </row>
    <row r="1003" spans="1:4" ht="12.75">
      <c r="A1003" s="105">
        <v>1000</v>
      </c>
      <c r="B1003" s="106">
        <v>32969</v>
      </c>
      <c r="C1003" s="105">
        <v>1.98</v>
      </c>
      <c r="D1003" s="105">
        <f t="shared" si="15"/>
        <v>2377</v>
      </c>
    </row>
    <row r="1004" spans="1:4" ht="12.75">
      <c r="A1004" s="105">
        <v>1001</v>
      </c>
      <c r="B1004" s="106">
        <v>32970</v>
      </c>
      <c r="C1004" s="105">
        <v>1.93</v>
      </c>
      <c r="D1004" s="105">
        <f t="shared" si="15"/>
        <v>2376</v>
      </c>
    </row>
    <row r="1005" spans="1:4" ht="12.75">
      <c r="A1005" s="105">
        <v>1002</v>
      </c>
      <c r="B1005" s="106">
        <v>32973</v>
      </c>
      <c r="C1005" s="105">
        <v>1.85</v>
      </c>
      <c r="D1005" s="105">
        <f t="shared" si="15"/>
        <v>2375</v>
      </c>
    </row>
    <row r="1006" spans="1:4" ht="12.75">
      <c r="A1006" s="105">
        <v>1003</v>
      </c>
      <c r="B1006" s="106">
        <v>32974</v>
      </c>
      <c r="C1006" s="105">
        <v>1.72</v>
      </c>
      <c r="D1006" s="105">
        <f t="shared" si="15"/>
        <v>2374</v>
      </c>
    </row>
    <row r="1007" spans="1:4" ht="12.75">
      <c r="A1007" s="105">
        <v>1004</v>
      </c>
      <c r="B1007" s="106">
        <v>32975</v>
      </c>
      <c r="C1007" s="105">
        <v>1.66</v>
      </c>
      <c r="D1007" s="105">
        <f t="shared" si="15"/>
        <v>2373</v>
      </c>
    </row>
    <row r="1008" spans="1:4" ht="12.75">
      <c r="A1008" s="105">
        <v>1005</v>
      </c>
      <c r="B1008" s="106">
        <v>32976</v>
      </c>
      <c r="C1008" s="105">
        <v>1.68</v>
      </c>
      <c r="D1008" s="105">
        <f t="shared" si="15"/>
        <v>2372</v>
      </c>
    </row>
    <row r="1009" spans="1:4" ht="12.75">
      <c r="A1009" s="105">
        <v>1006</v>
      </c>
      <c r="B1009" s="106">
        <v>32977</v>
      </c>
      <c r="C1009" s="105">
        <v>1.68</v>
      </c>
      <c r="D1009" s="105">
        <f t="shared" si="15"/>
        <v>2371</v>
      </c>
    </row>
    <row r="1010" spans="1:4" ht="12.75">
      <c r="A1010" s="105">
        <v>1007</v>
      </c>
      <c r="B1010" s="106">
        <v>32980</v>
      </c>
      <c r="C1010" s="105">
        <v>1.66</v>
      </c>
      <c r="D1010" s="105">
        <f t="shared" si="15"/>
        <v>2370</v>
      </c>
    </row>
    <row r="1011" spans="1:4" ht="12.75">
      <c r="A1011" s="105">
        <v>1008</v>
      </c>
      <c r="B1011" s="106">
        <v>32981</v>
      </c>
      <c r="C1011" s="105">
        <v>1.64</v>
      </c>
      <c r="D1011" s="105">
        <f t="shared" si="15"/>
        <v>2369</v>
      </c>
    </row>
    <row r="1012" spans="1:4" ht="12.75">
      <c r="A1012" s="105">
        <v>1009</v>
      </c>
      <c r="B1012" s="106">
        <v>32982</v>
      </c>
      <c r="C1012" s="105">
        <v>1.61</v>
      </c>
      <c r="D1012" s="105">
        <f t="shared" si="15"/>
        <v>2368</v>
      </c>
    </row>
    <row r="1013" spans="1:4" ht="12.75">
      <c r="A1013" s="105">
        <v>1010</v>
      </c>
      <c r="B1013" s="106">
        <v>32983</v>
      </c>
      <c r="C1013" s="105">
        <v>1.77</v>
      </c>
      <c r="D1013" s="105">
        <f t="shared" si="15"/>
        <v>2367</v>
      </c>
    </row>
    <row r="1014" spans="1:4" ht="12.75">
      <c r="A1014" s="105">
        <v>1011</v>
      </c>
      <c r="B1014" s="106">
        <v>32984</v>
      </c>
      <c r="C1014" s="105">
        <v>1.74</v>
      </c>
      <c r="D1014" s="105">
        <f t="shared" si="15"/>
        <v>2366</v>
      </c>
    </row>
    <row r="1015" spans="1:4" ht="12.75">
      <c r="A1015" s="105">
        <v>1012</v>
      </c>
      <c r="B1015" s="106">
        <v>32987</v>
      </c>
      <c r="C1015" s="105">
        <v>1.76</v>
      </c>
      <c r="D1015" s="105">
        <f t="shared" si="15"/>
        <v>2365</v>
      </c>
    </row>
    <row r="1016" spans="1:4" ht="12.75">
      <c r="A1016" s="105">
        <v>1013</v>
      </c>
      <c r="B1016" s="106">
        <v>32988</v>
      </c>
      <c r="C1016" s="105">
        <v>1.78</v>
      </c>
      <c r="D1016" s="105">
        <f t="shared" si="15"/>
        <v>2364</v>
      </c>
    </row>
    <row r="1017" spans="1:4" ht="12.75">
      <c r="A1017" s="105">
        <v>1014</v>
      </c>
      <c r="B1017" s="106">
        <v>32990</v>
      </c>
      <c r="C1017" s="105">
        <v>1.74</v>
      </c>
      <c r="D1017" s="105">
        <f t="shared" si="15"/>
        <v>2363</v>
      </c>
    </row>
    <row r="1018" spans="1:4" ht="12.75">
      <c r="A1018" s="105">
        <v>1015</v>
      </c>
      <c r="B1018" s="106">
        <v>32991</v>
      </c>
      <c r="C1018" s="105">
        <v>1.68</v>
      </c>
      <c r="D1018" s="105">
        <f t="shared" si="15"/>
        <v>2362</v>
      </c>
    </row>
    <row r="1019" spans="1:4" ht="12.75">
      <c r="A1019" s="105">
        <v>1016</v>
      </c>
      <c r="B1019" s="106">
        <v>32994</v>
      </c>
      <c r="C1019" s="105">
        <v>1.81</v>
      </c>
      <c r="D1019" s="105">
        <f t="shared" si="15"/>
        <v>2361</v>
      </c>
    </row>
    <row r="1020" spans="1:4" ht="12.75">
      <c r="A1020" s="105">
        <v>1017</v>
      </c>
      <c r="B1020" s="106">
        <v>32995</v>
      </c>
      <c r="C1020" s="105">
        <v>1.74</v>
      </c>
      <c r="D1020" s="105">
        <f t="shared" si="15"/>
        <v>2360</v>
      </c>
    </row>
    <row r="1021" spans="1:4" ht="12.75">
      <c r="A1021" s="105">
        <v>1018</v>
      </c>
      <c r="B1021" s="106">
        <v>32996</v>
      </c>
      <c r="C1021" s="105">
        <v>1.71</v>
      </c>
      <c r="D1021" s="105">
        <f t="shared" si="15"/>
        <v>2359</v>
      </c>
    </row>
    <row r="1022" spans="1:4" ht="12.75">
      <c r="A1022" s="105">
        <v>1019</v>
      </c>
      <c r="B1022" s="106">
        <v>32997</v>
      </c>
      <c r="C1022" s="105">
        <v>1.75</v>
      </c>
      <c r="D1022" s="105">
        <f t="shared" si="15"/>
        <v>2358</v>
      </c>
    </row>
    <row r="1023" spans="1:4" ht="12.75">
      <c r="A1023" s="105">
        <v>1020</v>
      </c>
      <c r="B1023" s="106">
        <v>32998</v>
      </c>
      <c r="C1023" s="105">
        <v>1.75</v>
      </c>
      <c r="D1023" s="105">
        <f t="shared" si="15"/>
        <v>2357</v>
      </c>
    </row>
    <row r="1024" spans="1:4" ht="12.75">
      <c r="A1024" s="105">
        <v>1021</v>
      </c>
      <c r="B1024" s="106">
        <v>33001</v>
      </c>
      <c r="C1024" s="105">
        <v>1.67</v>
      </c>
      <c r="D1024" s="105">
        <f t="shared" si="15"/>
        <v>2356</v>
      </c>
    </row>
    <row r="1025" spans="1:4" ht="12.75">
      <c r="A1025" s="105">
        <v>1022</v>
      </c>
      <c r="B1025" s="106">
        <v>33002</v>
      </c>
      <c r="C1025" s="105">
        <v>1.58</v>
      </c>
      <c r="D1025" s="105">
        <f t="shared" si="15"/>
        <v>2355</v>
      </c>
    </row>
    <row r="1026" spans="1:4" ht="12.75">
      <c r="A1026" s="105">
        <v>1023</v>
      </c>
      <c r="B1026" s="106">
        <v>33003</v>
      </c>
      <c r="C1026" s="105">
        <v>1.61</v>
      </c>
      <c r="D1026" s="105">
        <f t="shared" si="15"/>
        <v>2354</v>
      </c>
    </row>
    <row r="1027" spans="1:4" ht="12.75">
      <c r="A1027" s="105">
        <v>1024</v>
      </c>
      <c r="B1027" s="106">
        <v>33004</v>
      </c>
      <c r="C1027" s="105">
        <v>1.61</v>
      </c>
      <c r="D1027" s="105">
        <f t="shared" si="15"/>
        <v>2353</v>
      </c>
    </row>
    <row r="1028" spans="1:4" ht="12.75">
      <c r="A1028" s="105">
        <v>1025</v>
      </c>
      <c r="B1028" s="106">
        <v>33005</v>
      </c>
      <c r="C1028" s="105">
        <v>1.29</v>
      </c>
      <c r="D1028" s="105">
        <f aca="true" t="shared" si="16" ref="D1028:D1091">3377-A1028</f>
        <v>2352</v>
      </c>
    </row>
    <row r="1029" spans="1:4" ht="12.75">
      <c r="A1029" s="105">
        <v>1026</v>
      </c>
      <c r="B1029" s="106">
        <v>33008</v>
      </c>
      <c r="C1029" s="105">
        <v>1.25</v>
      </c>
      <c r="D1029" s="105">
        <f t="shared" si="16"/>
        <v>2351</v>
      </c>
    </row>
    <row r="1030" spans="1:4" ht="12.75">
      <c r="A1030" s="105">
        <v>1027</v>
      </c>
      <c r="B1030" s="106">
        <v>33009</v>
      </c>
      <c r="C1030" s="105">
        <v>1.23</v>
      </c>
      <c r="D1030" s="105">
        <f t="shared" si="16"/>
        <v>2350</v>
      </c>
    </row>
    <row r="1031" spans="1:4" ht="12.75">
      <c r="A1031" s="105">
        <v>1028</v>
      </c>
      <c r="B1031" s="106">
        <v>33010</v>
      </c>
      <c r="C1031" s="105">
        <v>1.33</v>
      </c>
      <c r="D1031" s="105">
        <f t="shared" si="16"/>
        <v>2349</v>
      </c>
    </row>
    <row r="1032" spans="1:4" ht="12.75">
      <c r="A1032" s="105">
        <v>1029</v>
      </c>
      <c r="B1032" s="106">
        <v>33011</v>
      </c>
      <c r="C1032" s="105">
        <v>1.33</v>
      </c>
      <c r="D1032" s="105">
        <f t="shared" si="16"/>
        <v>2348</v>
      </c>
    </row>
    <row r="1033" spans="1:4" ht="12.75">
      <c r="A1033" s="105">
        <v>1030</v>
      </c>
      <c r="B1033" s="106">
        <v>33012</v>
      </c>
      <c r="C1033" s="105">
        <v>1.29</v>
      </c>
      <c r="D1033" s="105">
        <f t="shared" si="16"/>
        <v>2347</v>
      </c>
    </row>
    <row r="1034" spans="1:4" ht="12.75">
      <c r="A1034" s="105">
        <v>1031</v>
      </c>
      <c r="B1034" s="106">
        <v>33015</v>
      </c>
      <c r="C1034" s="105">
        <v>1.36</v>
      </c>
      <c r="D1034" s="105">
        <f t="shared" si="16"/>
        <v>2346</v>
      </c>
    </row>
    <row r="1035" spans="1:4" ht="12.75">
      <c r="A1035" s="105">
        <v>1032</v>
      </c>
      <c r="B1035" s="106">
        <v>33016</v>
      </c>
      <c r="C1035" s="105">
        <v>1.4</v>
      </c>
      <c r="D1035" s="105">
        <f t="shared" si="16"/>
        <v>2345</v>
      </c>
    </row>
    <row r="1036" spans="1:4" ht="12.75">
      <c r="A1036" s="105">
        <v>1033</v>
      </c>
      <c r="B1036" s="106">
        <v>33017</v>
      </c>
      <c r="C1036" s="105">
        <v>1.43</v>
      </c>
      <c r="D1036" s="105">
        <f t="shared" si="16"/>
        <v>2344</v>
      </c>
    </row>
    <row r="1037" spans="1:4" ht="12.75">
      <c r="A1037" s="105">
        <v>1034</v>
      </c>
      <c r="B1037" s="106">
        <v>33018</v>
      </c>
      <c r="C1037" s="105">
        <v>1.39</v>
      </c>
      <c r="D1037" s="105">
        <f t="shared" si="16"/>
        <v>2343</v>
      </c>
    </row>
    <row r="1038" spans="1:4" ht="12.75">
      <c r="A1038" s="105">
        <v>1035</v>
      </c>
      <c r="B1038" s="106">
        <v>33019</v>
      </c>
      <c r="C1038" s="105">
        <v>1.41</v>
      </c>
      <c r="D1038" s="105">
        <f t="shared" si="16"/>
        <v>2342</v>
      </c>
    </row>
    <row r="1039" spans="1:4" ht="12.75">
      <c r="A1039" s="105">
        <v>1036</v>
      </c>
      <c r="B1039" s="106">
        <v>33023</v>
      </c>
      <c r="C1039" s="105">
        <v>1.38</v>
      </c>
      <c r="D1039" s="105">
        <f t="shared" si="16"/>
        <v>2341</v>
      </c>
    </row>
    <row r="1040" spans="1:4" ht="12.75">
      <c r="A1040" s="105">
        <v>1037</v>
      </c>
      <c r="B1040" s="106">
        <v>33024</v>
      </c>
      <c r="C1040" s="105">
        <v>1.38</v>
      </c>
      <c r="D1040" s="105">
        <f t="shared" si="16"/>
        <v>2340</v>
      </c>
    </row>
    <row r="1041" spans="1:4" ht="12.75">
      <c r="A1041" s="105">
        <v>1038</v>
      </c>
      <c r="B1041" s="106">
        <v>33025</v>
      </c>
      <c r="C1041" s="105">
        <v>1.34</v>
      </c>
      <c r="D1041" s="105">
        <f t="shared" si="16"/>
        <v>2339</v>
      </c>
    </row>
    <row r="1042" spans="1:4" ht="12.75">
      <c r="A1042" s="105">
        <v>1039</v>
      </c>
      <c r="B1042" s="106">
        <v>33026</v>
      </c>
      <c r="C1042" s="105">
        <v>1.36</v>
      </c>
      <c r="D1042" s="105">
        <f t="shared" si="16"/>
        <v>2338</v>
      </c>
    </row>
    <row r="1043" spans="1:4" ht="12.75">
      <c r="A1043" s="105">
        <v>1040</v>
      </c>
      <c r="B1043" s="106">
        <v>33029</v>
      </c>
      <c r="C1043" s="105">
        <v>1.39</v>
      </c>
      <c r="D1043" s="105">
        <f t="shared" si="16"/>
        <v>2337</v>
      </c>
    </row>
    <row r="1044" spans="1:4" ht="12.75">
      <c r="A1044" s="105">
        <v>1041</v>
      </c>
      <c r="B1044" s="106">
        <v>33030</v>
      </c>
      <c r="C1044" s="105">
        <v>1.33</v>
      </c>
      <c r="D1044" s="105">
        <f t="shared" si="16"/>
        <v>2336</v>
      </c>
    </row>
    <row r="1045" spans="1:4" ht="12.75">
      <c r="A1045" s="105">
        <v>1042</v>
      </c>
      <c r="B1045" s="106">
        <v>33031</v>
      </c>
      <c r="C1045" s="105">
        <v>1.26</v>
      </c>
      <c r="D1045" s="105">
        <f t="shared" si="16"/>
        <v>2335</v>
      </c>
    </row>
    <row r="1046" spans="1:4" ht="12.75">
      <c r="A1046" s="105">
        <v>1043</v>
      </c>
      <c r="B1046" s="106">
        <v>33032</v>
      </c>
      <c r="C1046" s="105">
        <v>1.28</v>
      </c>
      <c r="D1046" s="105">
        <f t="shared" si="16"/>
        <v>2334</v>
      </c>
    </row>
    <row r="1047" spans="1:4" ht="12.75">
      <c r="A1047" s="105">
        <v>1044</v>
      </c>
      <c r="B1047" s="106">
        <v>33033</v>
      </c>
      <c r="C1047" s="105">
        <v>1.31</v>
      </c>
      <c r="D1047" s="105">
        <f t="shared" si="16"/>
        <v>2333</v>
      </c>
    </row>
    <row r="1048" spans="1:4" ht="12.75">
      <c r="A1048" s="105">
        <v>1045</v>
      </c>
      <c r="B1048" s="106">
        <v>33036</v>
      </c>
      <c r="C1048" s="105">
        <v>1.27</v>
      </c>
      <c r="D1048" s="105">
        <f t="shared" si="16"/>
        <v>2332</v>
      </c>
    </row>
    <row r="1049" spans="1:4" ht="12.75">
      <c r="A1049" s="105">
        <v>1046</v>
      </c>
      <c r="B1049" s="106">
        <v>33037</v>
      </c>
      <c r="C1049" s="105">
        <v>1.38</v>
      </c>
      <c r="D1049" s="105">
        <f t="shared" si="16"/>
        <v>2331</v>
      </c>
    </row>
    <row r="1050" spans="1:4" ht="12.75">
      <c r="A1050" s="105">
        <v>1047</v>
      </c>
      <c r="B1050" s="106">
        <v>33038</v>
      </c>
      <c r="C1050" s="105">
        <v>1.38</v>
      </c>
      <c r="D1050" s="105">
        <f t="shared" si="16"/>
        <v>2330</v>
      </c>
    </row>
    <row r="1051" spans="1:4" ht="12.75">
      <c r="A1051" s="105">
        <v>1048</v>
      </c>
      <c r="B1051" s="106">
        <v>33039</v>
      </c>
      <c r="C1051" s="105">
        <v>1.37</v>
      </c>
      <c r="D1051" s="105">
        <f t="shared" si="16"/>
        <v>2329</v>
      </c>
    </row>
    <row r="1052" spans="1:4" ht="12.75">
      <c r="A1052" s="105">
        <v>1049</v>
      </c>
      <c r="B1052" s="106">
        <v>33040</v>
      </c>
      <c r="C1052" s="105">
        <v>1.35</v>
      </c>
      <c r="D1052" s="105">
        <f t="shared" si="16"/>
        <v>2328</v>
      </c>
    </row>
    <row r="1053" spans="1:4" ht="12.75">
      <c r="A1053" s="105">
        <v>1050</v>
      </c>
      <c r="B1053" s="106">
        <v>33043</v>
      </c>
      <c r="C1053" s="105">
        <v>1.35</v>
      </c>
      <c r="D1053" s="105">
        <f t="shared" si="16"/>
        <v>2327</v>
      </c>
    </row>
    <row r="1054" spans="1:4" ht="12.75">
      <c r="A1054" s="105">
        <v>1051</v>
      </c>
      <c r="B1054" s="106">
        <v>33044</v>
      </c>
      <c r="C1054" s="105">
        <v>1.31</v>
      </c>
      <c r="D1054" s="105">
        <f t="shared" si="16"/>
        <v>2326</v>
      </c>
    </row>
    <row r="1055" spans="1:4" ht="12.75">
      <c r="A1055" s="105">
        <v>1052</v>
      </c>
      <c r="B1055" s="106">
        <v>33045</v>
      </c>
      <c r="C1055" s="105">
        <v>1.31</v>
      </c>
      <c r="D1055" s="105">
        <f t="shared" si="16"/>
        <v>2325</v>
      </c>
    </row>
    <row r="1056" spans="1:4" ht="12.75">
      <c r="A1056" s="105">
        <v>1053</v>
      </c>
      <c r="B1056" s="106">
        <v>33046</v>
      </c>
      <c r="C1056" s="105">
        <v>1.17</v>
      </c>
      <c r="D1056" s="105">
        <f t="shared" si="16"/>
        <v>2324</v>
      </c>
    </row>
    <row r="1057" spans="1:4" ht="12.75">
      <c r="A1057" s="105">
        <v>1054</v>
      </c>
      <c r="B1057" s="106">
        <v>33047</v>
      </c>
      <c r="C1057" s="105">
        <v>1.23</v>
      </c>
      <c r="D1057" s="105">
        <f t="shared" si="16"/>
        <v>2323</v>
      </c>
    </row>
    <row r="1058" spans="1:4" ht="12.75">
      <c r="A1058" s="105">
        <v>1055</v>
      </c>
      <c r="B1058" s="106">
        <v>33050</v>
      </c>
      <c r="C1058" s="105">
        <v>1.28</v>
      </c>
      <c r="D1058" s="105">
        <f t="shared" si="16"/>
        <v>2322</v>
      </c>
    </row>
    <row r="1059" spans="1:4" ht="12.75">
      <c r="A1059" s="105">
        <v>1056</v>
      </c>
      <c r="B1059" s="106">
        <v>33051</v>
      </c>
      <c r="C1059" s="105">
        <v>1.28</v>
      </c>
      <c r="D1059" s="105">
        <f t="shared" si="16"/>
        <v>2321</v>
      </c>
    </row>
    <row r="1060" spans="1:4" ht="12.75">
      <c r="A1060" s="105">
        <v>1057</v>
      </c>
      <c r="B1060" s="106">
        <v>33052</v>
      </c>
      <c r="C1060" s="105">
        <v>1.33</v>
      </c>
      <c r="D1060" s="105">
        <f t="shared" si="16"/>
        <v>2320</v>
      </c>
    </row>
    <row r="1061" spans="1:4" ht="12.75">
      <c r="A1061" s="105">
        <v>1058</v>
      </c>
      <c r="B1061" s="106">
        <v>33053</v>
      </c>
      <c r="C1061" s="105">
        <v>1.3</v>
      </c>
      <c r="D1061" s="105">
        <f t="shared" si="16"/>
        <v>2319</v>
      </c>
    </row>
    <row r="1062" spans="1:4" ht="12.75">
      <c r="A1062" s="105">
        <v>1059</v>
      </c>
      <c r="B1062" s="106">
        <v>33054</v>
      </c>
      <c r="C1062" s="105">
        <v>1.31</v>
      </c>
      <c r="D1062" s="105">
        <f t="shared" si="16"/>
        <v>2318</v>
      </c>
    </row>
    <row r="1063" spans="1:4" ht="12.75">
      <c r="A1063" s="105">
        <v>1060</v>
      </c>
      <c r="B1063" s="106">
        <v>33058</v>
      </c>
      <c r="C1063" s="105">
        <v>1.27</v>
      </c>
      <c r="D1063" s="105">
        <f t="shared" si="16"/>
        <v>2317</v>
      </c>
    </row>
    <row r="1064" spans="1:4" ht="12.75">
      <c r="A1064" s="105">
        <v>1061</v>
      </c>
      <c r="B1064" s="106">
        <v>33059</v>
      </c>
      <c r="C1064" s="105">
        <v>1.28</v>
      </c>
      <c r="D1064" s="105">
        <f t="shared" si="16"/>
        <v>2316</v>
      </c>
    </row>
    <row r="1065" spans="1:4" ht="12.75">
      <c r="A1065" s="105">
        <v>1062</v>
      </c>
      <c r="B1065" s="106">
        <v>33060</v>
      </c>
      <c r="C1065" s="105">
        <v>1.3</v>
      </c>
      <c r="D1065" s="105">
        <f t="shared" si="16"/>
        <v>2315</v>
      </c>
    </row>
    <row r="1066" spans="1:4" ht="12.75">
      <c r="A1066" s="105">
        <v>1063</v>
      </c>
      <c r="B1066" s="106">
        <v>33061</v>
      </c>
      <c r="C1066" s="105">
        <v>1.27</v>
      </c>
      <c r="D1066" s="105">
        <f t="shared" si="16"/>
        <v>2314</v>
      </c>
    </row>
    <row r="1067" spans="1:4" ht="12.75">
      <c r="A1067" s="105">
        <v>1064</v>
      </c>
      <c r="B1067" s="106">
        <v>33064</v>
      </c>
      <c r="C1067" s="105">
        <v>1.32</v>
      </c>
      <c r="D1067" s="105">
        <f t="shared" si="16"/>
        <v>2313</v>
      </c>
    </row>
    <row r="1068" spans="1:4" ht="12.75">
      <c r="A1068" s="105">
        <v>1065</v>
      </c>
      <c r="B1068" s="106">
        <v>33065</v>
      </c>
      <c r="C1068" s="105">
        <v>1.26</v>
      </c>
      <c r="D1068" s="105">
        <f t="shared" si="16"/>
        <v>2312</v>
      </c>
    </row>
    <row r="1069" spans="1:4" ht="12.75">
      <c r="A1069" s="105">
        <v>1066</v>
      </c>
      <c r="B1069" s="106">
        <v>33066</v>
      </c>
      <c r="C1069" s="105">
        <v>1.33</v>
      </c>
      <c r="D1069" s="105">
        <f t="shared" si="16"/>
        <v>2311</v>
      </c>
    </row>
    <row r="1070" spans="1:4" ht="12.75">
      <c r="A1070" s="105">
        <v>1067</v>
      </c>
      <c r="B1070" s="106">
        <v>33067</v>
      </c>
      <c r="C1070" s="105">
        <v>1.1</v>
      </c>
      <c r="D1070" s="105">
        <f t="shared" si="16"/>
        <v>2310</v>
      </c>
    </row>
    <row r="1071" spans="1:4" ht="12.75">
      <c r="A1071" s="105">
        <v>1068</v>
      </c>
      <c r="B1071" s="106">
        <v>33068</v>
      </c>
      <c r="C1071" s="105">
        <v>1.09</v>
      </c>
      <c r="D1071" s="105">
        <f t="shared" si="16"/>
        <v>2309</v>
      </c>
    </row>
    <row r="1072" spans="1:4" ht="12.75">
      <c r="A1072" s="105">
        <v>1069</v>
      </c>
      <c r="B1072" s="106">
        <v>33071</v>
      </c>
      <c r="C1072" s="105">
        <v>1.16</v>
      </c>
      <c r="D1072" s="105">
        <f t="shared" si="16"/>
        <v>2308</v>
      </c>
    </row>
    <row r="1073" spans="1:4" ht="12.75">
      <c r="A1073" s="105">
        <v>1070</v>
      </c>
      <c r="B1073" s="106">
        <v>33072</v>
      </c>
      <c r="C1073" s="105">
        <v>1.12</v>
      </c>
      <c r="D1073" s="105">
        <f t="shared" si="16"/>
        <v>2307</v>
      </c>
    </row>
    <row r="1074" spans="1:4" ht="12.75">
      <c r="A1074" s="105">
        <v>1071</v>
      </c>
      <c r="B1074" s="106">
        <v>33073</v>
      </c>
      <c r="C1074" s="105">
        <v>1.12</v>
      </c>
      <c r="D1074" s="105">
        <f t="shared" si="16"/>
        <v>2306</v>
      </c>
    </row>
    <row r="1075" spans="1:4" ht="12.75">
      <c r="A1075" s="105">
        <v>1072</v>
      </c>
      <c r="B1075" s="106">
        <v>33074</v>
      </c>
      <c r="C1075" s="105">
        <v>1.14</v>
      </c>
      <c r="D1075" s="105">
        <f t="shared" si="16"/>
        <v>2305</v>
      </c>
    </row>
    <row r="1076" spans="1:4" ht="12.75">
      <c r="A1076" s="105">
        <v>1073</v>
      </c>
      <c r="B1076" s="106">
        <v>33075</v>
      </c>
      <c r="C1076" s="105">
        <v>1.14</v>
      </c>
      <c r="D1076" s="105">
        <f t="shared" si="16"/>
        <v>2304</v>
      </c>
    </row>
    <row r="1077" spans="1:4" ht="12.75">
      <c r="A1077" s="105">
        <v>1074</v>
      </c>
      <c r="B1077" s="106">
        <v>33078</v>
      </c>
      <c r="C1077" s="105">
        <v>1.12</v>
      </c>
      <c r="D1077" s="105">
        <f t="shared" si="16"/>
        <v>2303</v>
      </c>
    </row>
    <row r="1078" spans="1:4" ht="12.75">
      <c r="A1078" s="105">
        <v>1075</v>
      </c>
      <c r="B1078" s="106">
        <v>33079</v>
      </c>
      <c r="C1078" s="105">
        <v>1.1</v>
      </c>
      <c r="D1078" s="105">
        <f t="shared" si="16"/>
        <v>2302</v>
      </c>
    </row>
    <row r="1079" spans="1:4" ht="12.75">
      <c r="A1079" s="105">
        <v>1076</v>
      </c>
      <c r="B1079" s="106">
        <v>33080</v>
      </c>
      <c r="C1079" s="105">
        <v>1.09</v>
      </c>
      <c r="D1079" s="105">
        <f t="shared" si="16"/>
        <v>2301</v>
      </c>
    </row>
    <row r="1080" spans="1:4" ht="12.75">
      <c r="A1080" s="105">
        <v>1077</v>
      </c>
      <c r="B1080" s="106">
        <v>33081</v>
      </c>
      <c r="C1080" s="105">
        <v>1.1</v>
      </c>
      <c r="D1080" s="105">
        <f t="shared" si="16"/>
        <v>2300</v>
      </c>
    </row>
    <row r="1081" spans="1:4" ht="12.75">
      <c r="A1081" s="105">
        <v>1078</v>
      </c>
      <c r="B1081" s="106">
        <v>33082</v>
      </c>
      <c r="C1081" s="105">
        <v>1.17</v>
      </c>
      <c r="D1081" s="105">
        <f t="shared" si="16"/>
        <v>2299</v>
      </c>
    </row>
    <row r="1082" spans="1:4" ht="12.75">
      <c r="A1082" s="105">
        <v>1079</v>
      </c>
      <c r="B1082" s="106">
        <v>33085</v>
      </c>
      <c r="C1082" s="105">
        <v>1.22</v>
      </c>
      <c r="D1082" s="105">
        <f t="shared" si="16"/>
        <v>2298</v>
      </c>
    </row>
    <row r="1083" spans="1:4" ht="12.75">
      <c r="A1083" s="105">
        <v>1080</v>
      </c>
      <c r="B1083" s="106">
        <v>33086</v>
      </c>
      <c r="C1083" s="105">
        <v>1.18</v>
      </c>
      <c r="D1083" s="105">
        <f t="shared" si="16"/>
        <v>2297</v>
      </c>
    </row>
    <row r="1084" spans="1:4" ht="12.75">
      <c r="A1084" s="105">
        <v>1081</v>
      </c>
      <c r="B1084" s="106">
        <v>33087</v>
      </c>
      <c r="C1084" s="105">
        <v>1.17</v>
      </c>
      <c r="D1084" s="105">
        <f t="shared" si="16"/>
        <v>2296</v>
      </c>
    </row>
    <row r="1085" spans="1:4" ht="12.75">
      <c r="A1085" s="105">
        <v>1082</v>
      </c>
      <c r="B1085" s="106">
        <v>33088</v>
      </c>
      <c r="C1085" s="105">
        <v>1.16</v>
      </c>
      <c r="D1085" s="105">
        <f t="shared" si="16"/>
        <v>2295</v>
      </c>
    </row>
    <row r="1086" spans="1:4" ht="12.75">
      <c r="A1086" s="105">
        <v>1083</v>
      </c>
      <c r="B1086" s="106">
        <v>33089</v>
      </c>
      <c r="C1086" s="105">
        <v>1.16</v>
      </c>
      <c r="D1086" s="105">
        <f t="shared" si="16"/>
        <v>2294</v>
      </c>
    </row>
    <row r="1087" spans="1:4" ht="12.75">
      <c r="A1087" s="105">
        <v>1084</v>
      </c>
      <c r="B1087" s="106">
        <v>33092</v>
      </c>
      <c r="C1087" s="105">
        <v>1.2</v>
      </c>
      <c r="D1087" s="105">
        <f t="shared" si="16"/>
        <v>2293</v>
      </c>
    </row>
    <row r="1088" spans="1:4" ht="12.75">
      <c r="A1088" s="105">
        <v>1085</v>
      </c>
      <c r="B1088" s="106">
        <v>33093</v>
      </c>
      <c r="C1088" s="105">
        <v>1.22</v>
      </c>
      <c r="D1088" s="105">
        <f t="shared" si="16"/>
        <v>2292</v>
      </c>
    </row>
    <row r="1089" spans="1:4" ht="12.75">
      <c r="A1089" s="105">
        <v>1086</v>
      </c>
      <c r="B1089" s="106">
        <v>33094</v>
      </c>
      <c r="C1089" s="105">
        <v>1.2</v>
      </c>
      <c r="D1089" s="105">
        <f t="shared" si="16"/>
        <v>2291</v>
      </c>
    </row>
    <row r="1090" spans="1:4" ht="12.75">
      <c r="A1090" s="105">
        <v>1087</v>
      </c>
      <c r="B1090" s="106">
        <v>33095</v>
      </c>
      <c r="C1090" s="105">
        <v>1.19</v>
      </c>
      <c r="D1090" s="105">
        <f t="shared" si="16"/>
        <v>2290</v>
      </c>
    </row>
    <row r="1091" spans="1:4" ht="12.75">
      <c r="A1091" s="105">
        <v>1088</v>
      </c>
      <c r="B1091" s="106">
        <v>33096</v>
      </c>
      <c r="C1091" s="105">
        <v>1.19</v>
      </c>
      <c r="D1091" s="105">
        <f t="shared" si="16"/>
        <v>2289</v>
      </c>
    </row>
    <row r="1092" spans="1:4" ht="12.75">
      <c r="A1092" s="105">
        <v>1089</v>
      </c>
      <c r="B1092" s="106">
        <v>33099</v>
      </c>
      <c r="C1092" s="105">
        <v>1.22</v>
      </c>
      <c r="D1092" s="105">
        <f aca="true" t="shared" si="17" ref="D1092:D1155">3377-A1092</f>
        <v>2288</v>
      </c>
    </row>
    <row r="1093" spans="1:4" ht="12.75">
      <c r="A1093" s="105">
        <v>1090</v>
      </c>
      <c r="B1093" s="106">
        <v>33100</v>
      </c>
      <c r="C1093" s="105">
        <v>1.25</v>
      </c>
      <c r="D1093" s="105">
        <f t="shared" si="17"/>
        <v>2287</v>
      </c>
    </row>
    <row r="1094" spans="1:4" ht="12.75">
      <c r="A1094" s="105">
        <v>1091</v>
      </c>
      <c r="B1094" s="106">
        <v>33101</v>
      </c>
      <c r="C1094" s="105">
        <v>1.33</v>
      </c>
      <c r="D1094" s="105">
        <f t="shared" si="17"/>
        <v>2286</v>
      </c>
    </row>
    <row r="1095" spans="1:4" ht="12.75">
      <c r="A1095" s="105">
        <v>1092</v>
      </c>
      <c r="B1095" s="106">
        <v>33102</v>
      </c>
      <c r="C1095" s="105">
        <v>1.31</v>
      </c>
      <c r="D1095" s="105">
        <f t="shared" si="17"/>
        <v>2285</v>
      </c>
    </row>
    <row r="1096" spans="1:4" ht="12.75">
      <c r="A1096" s="105">
        <v>1093</v>
      </c>
      <c r="B1096" s="106">
        <v>33103</v>
      </c>
      <c r="C1096" s="105">
        <v>1.26</v>
      </c>
      <c r="D1096" s="105">
        <f t="shared" si="17"/>
        <v>2284</v>
      </c>
    </row>
    <row r="1097" spans="1:4" ht="12.75">
      <c r="A1097" s="105">
        <v>1094</v>
      </c>
      <c r="B1097" s="106">
        <v>33106</v>
      </c>
      <c r="C1097" s="105">
        <v>1.28</v>
      </c>
      <c r="D1097" s="105">
        <f t="shared" si="17"/>
        <v>2283</v>
      </c>
    </row>
    <row r="1098" spans="1:4" ht="12.75">
      <c r="A1098" s="105">
        <v>1095</v>
      </c>
      <c r="B1098" s="106">
        <v>33107</v>
      </c>
      <c r="C1098" s="105">
        <v>1.31</v>
      </c>
      <c r="D1098" s="105">
        <f t="shared" si="17"/>
        <v>2282</v>
      </c>
    </row>
    <row r="1099" spans="1:4" ht="12.75">
      <c r="A1099" s="105">
        <v>1096</v>
      </c>
      <c r="B1099" s="106">
        <v>33108</v>
      </c>
      <c r="C1099" s="105">
        <v>1.31</v>
      </c>
      <c r="D1099" s="105">
        <f t="shared" si="17"/>
        <v>2281</v>
      </c>
    </row>
    <row r="1100" spans="1:4" ht="12.75">
      <c r="A1100" s="105">
        <v>1097</v>
      </c>
      <c r="B1100" s="106">
        <v>33109</v>
      </c>
      <c r="C1100" s="105">
        <v>1.33</v>
      </c>
      <c r="D1100" s="105">
        <f t="shared" si="17"/>
        <v>2280</v>
      </c>
    </row>
    <row r="1101" spans="1:4" ht="12.75">
      <c r="A1101" s="105">
        <v>1098</v>
      </c>
      <c r="B1101" s="106">
        <v>33110</v>
      </c>
      <c r="C1101" s="105">
        <v>1.42</v>
      </c>
      <c r="D1101" s="105">
        <f t="shared" si="17"/>
        <v>2279</v>
      </c>
    </row>
    <row r="1102" spans="1:4" ht="12.75">
      <c r="A1102" s="105">
        <v>1099</v>
      </c>
      <c r="B1102" s="106">
        <v>33113</v>
      </c>
      <c r="C1102" s="105">
        <v>1.46</v>
      </c>
      <c r="D1102" s="105">
        <f t="shared" si="17"/>
        <v>2278</v>
      </c>
    </row>
    <row r="1103" spans="1:4" ht="12.75">
      <c r="A1103" s="105">
        <v>1100</v>
      </c>
      <c r="B1103" s="106">
        <v>33114</v>
      </c>
      <c r="C1103" s="105">
        <v>1.45</v>
      </c>
      <c r="D1103" s="105">
        <f t="shared" si="17"/>
        <v>2277</v>
      </c>
    </row>
    <row r="1104" spans="1:4" ht="12.75">
      <c r="A1104" s="105">
        <v>1101</v>
      </c>
      <c r="B1104" s="106">
        <v>33115</v>
      </c>
      <c r="C1104" s="105">
        <v>1.38</v>
      </c>
      <c r="D1104" s="105">
        <f t="shared" si="17"/>
        <v>2276</v>
      </c>
    </row>
    <row r="1105" spans="1:4" ht="12.75">
      <c r="A1105" s="105">
        <v>1102</v>
      </c>
      <c r="B1105" s="106">
        <v>33116</v>
      </c>
      <c r="C1105" s="105">
        <v>1.36</v>
      </c>
      <c r="D1105" s="105">
        <f t="shared" si="17"/>
        <v>2275</v>
      </c>
    </row>
    <row r="1106" spans="1:4" ht="12.75">
      <c r="A1106" s="105">
        <v>1103</v>
      </c>
      <c r="B1106" s="106">
        <v>33117</v>
      </c>
      <c r="C1106" s="105">
        <v>1.37</v>
      </c>
      <c r="D1106" s="105">
        <f t="shared" si="17"/>
        <v>2274</v>
      </c>
    </row>
    <row r="1107" spans="1:4" ht="12.75">
      <c r="A1107" s="105">
        <v>1104</v>
      </c>
      <c r="B1107" s="106">
        <v>33121</v>
      </c>
      <c r="C1107" s="105">
        <v>1.38</v>
      </c>
      <c r="D1107" s="105">
        <f t="shared" si="17"/>
        <v>2273</v>
      </c>
    </row>
    <row r="1108" spans="1:4" ht="12.75">
      <c r="A1108" s="105">
        <v>1105</v>
      </c>
      <c r="B1108" s="106">
        <v>33122</v>
      </c>
      <c r="C1108" s="105">
        <v>1.44</v>
      </c>
      <c r="D1108" s="105">
        <f t="shared" si="17"/>
        <v>2272</v>
      </c>
    </row>
    <row r="1109" spans="1:4" ht="12.75">
      <c r="A1109" s="105">
        <v>1106</v>
      </c>
      <c r="B1109" s="106">
        <v>33123</v>
      </c>
      <c r="C1109" s="105">
        <v>1.44</v>
      </c>
      <c r="D1109" s="105">
        <f t="shared" si="17"/>
        <v>2271</v>
      </c>
    </row>
    <row r="1110" spans="1:4" ht="12.75">
      <c r="A1110" s="105">
        <v>1107</v>
      </c>
      <c r="B1110" s="106">
        <v>33124</v>
      </c>
      <c r="C1110" s="105">
        <v>1.41</v>
      </c>
      <c r="D1110" s="105">
        <f t="shared" si="17"/>
        <v>2270</v>
      </c>
    </row>
    <row r="1111" spans="1:4" ht="12.75">
      <c r="A1111" s="105">
        <v>1108</v>
      </c>
      <c r="B1111" s="106">
        <v>33127</v>
      </c>
      <c r="C1111" s="105">
        <v>1.39</v>
      </c>
      <c r="D1111" s="105">
        <f t="shared" si="17"/>
        <v>2269</v>
      </c>
    </row>
    <row r="1112" spans="1:4" ht="12.75">
      <c r="A1112" s="105">
        <v>1109</v>
      </c>
      <c r="B1112" s="106">
        <v>33128</v>
      </c>
      <c r="C1112" s="105">
        <v>1.42</v>
      </c>
      <c r="D1112" s="105">
        <f t="shared" si="17"/>
        <v>2268</v>
      </c>
    </row>
    <row r="1113" spans="1:4" ht="12.75">
      <c r="A1113" s="105">
        <v>1110</v>
      </c>
      <c r="B1113" s="106">
        <v>33129</v>
      </c>
      <c r="C1113" s="105">
        <v>1.47</v>
      </c>
      <c r="D1113" s="105">
        <f t="shared" si="17"/>
        <v>2267</v>
      </c>
    </row>
    <row r="1114" spans="1:4" ht="12.75">
      <c r="A1114" s="105">
        <v>1111</v>
      </c>
      <c r="B1114" s="106">
        <v>33130</v>
      </c>
      <c r="C1114" s="105">
        <v>1.5</v>
      </c>
      <c r="D1114" s="105">
        <f t="shared" si="17"/>
        <v>2266</v>
      </c>
    </row>
    <row r="1115" spans="1:4" ht="12.75">
      <c r="A1115" s="105">
        <v>1112</v>
      </c>
      <c r="B1115" s="106">
        <v>33131</v>
      </c>
      <c r="C1115" s="105">
        <v>1.47</v>
      </c>
      <c r="D1115" s="105">
        <f t="shared" si="17"/>
        <v>2265</v>
      </c>
    </row>
    <row r="1116" spans="1:4" ht="12.75">
      <c r="A1116" s="105">
        <v>1113</v>
      </c>
      <c r="B1116" s="106">
        <v>33134</v>
      </c>
      <c r="C1116" s="105">
        <v>1.45</v>
      </c>
      <c r="D1116" s="105">
        <f t="shared" si="17"/>
        <v>2264</v>
      </c>
    </row>
    <row r="1117" spans="1:4" ht="12.75">
      <c r="A1117" s="105">
        <v>1114</v>
      </c>
      <c r="B1117" s="106">
        <v>33135</v>
      </c>
      <c r="C1117" s="105">
        <v>1.43</v>
      </c>
      <c r="D1117" s="105">
        <f t="shared" si="17"/>
        <v>2263</v>
      </c>
    </row>
    <row r="1118" spans="1:4" ht="12.75">
      <c r="A1118" s="105">
        <v>1115</v>
      </c>
      <c r="B1118" s="106">
        <v>33136</v>
      </c>
      <c r="C1118" s="105">
        <v>1.38</v>
      </c>
      <c r="D1118" s="105">
        <f t="shared" si="17"/>
        <v>2262</v>
      </c>
    </row>
    <row r="1119" spans="1:4" ht="12.75">
      <c r="A1119" s="105">
        <v>1116</v>
      </c>
      <c r="B1119" s="106">
        <v>33137</v>
      </c>
      <c r="C1119" s="105">
        <v>1.38</v>
      </c>
      <c r="D1119" s="105">
        <f t="shared" si="17"/>
        <v>2261</v>
      </c>
    </row>
    <row r="1120" spans="1:4" ht="12.75">
      <c r="A1120" s="105">
        <v>1117</v>
      </c>
      <c r="B1120" s="106">
        <v>33138</v>
      </c>
      <c r="C1120" s="105">
        <v>1.36</v>
      </c>
      <c r="D1120" s="105">
        <f t="shared" si="17"/>
        <v>2260</v>
      </c>
    </row>
    <row r="1121" spans="1:4" ht="12.75">
      <c r="A1121" s="105">
        <v>1118</v>
      </c>
      <c r="B1121" s="106">
        <v>33141</v>
      </c>
      <c r="C1121" s="105">
        <v>1.35</v>
      </c>
      <c r="D1121" s="105">
        <f t="shared" si="17"/>
        <v>2259</v>
      </c>
    </row>
    <row r="1122" spans="1:4" ht="12.75">
      <c r="A1122" s="105">
        <v>1119</v>
      </c>
      <c r="B1122" s="106">
        <v>33142</v>
      </c>
      <c r="C1122" s="105">
        <v>1.35</v>
      </c>
      <c r="D1122" s="105">
        <f t="shared" si="17"/>
        <v>2258</v>
      </c>
    </row>
    <row r="1123" spans="1:4" ht="12.75">
      <c r="A1123" s="105">
        <v>1120</v>
      </c>
      <c r="B1123" s="106">
        <v>33143</v>
      </c>
      <c r="C1123" s="105">
        <v>1.34</v>
      </c>
      <c r="D1123" s="105">
        <f t="shared" si="17"/>
        <v>2257</v>
      </c>
    </row>
    <row r="1124" spans="1:4" ht="12.75">
      <c r="A1124" s="105">
        <v>1121</v>
      </c>
      <c r="B1124" s="106">
        <v>33144</v>
      </c>
      <c r="C1124" s="105">
        <v>1.42</v>
      </c>
      <c r="D1124" s="105">
        <f t="shared" si="17"/>
        <v>2256</v>
      </c>
    </row>
    <row r="1125" spans="1:4" ht="12.75">
      <c r="A1125" s="105">
        <v>1122</v>
      </c>
      <c r="B1125" s="106">
        <v>33145</v>
      </c>
      <c r="C1125" s="105">
        <v>1.52</v>
      </c>
      <c r="D1125" s="105">
        <f t="shared" si="17"/>
        <v>2255</v>
      </c>
    </row>
    <row r="1126" spans="1:4" ht="12.75">
      <c r="A1126" s="105">
        <v>1123</v>
      </c>
      <c r="B1126" s="106">
        <v>33148</v>
      </c>
      <c r="C1126" s="105">
        <v>1.53</v>
      </c>
      <c r="D1126" s="105">
        <f t="shared" si="17"/>
        <v>2254</v>
      </c>
    </row>
    <row r="1127" spans="1:4" ht="12.75">
      <c r="A1127" s="105">
        <v>1124</v>
      </c>
      <c r="B1127" s="106">
        <v>33149</v>
      </c>
      <c r="C1127" s="105">
        <v>1.48</v>
      </c>
      <c r="D1127" s="105">
        <f t="shared" si="17"/>
        <v>2253</v>
      </c>
    </row>
    <row r="1128" spans="1:4" ht="12.75">
      <c r="A1128" s="105">
        <v>1125</v>
      </c>
      <c r="B1128" s="106">
        <v>33150</v>
      </c>
      <c r="C1128" s="105">
        <v>1.46</v>
      </c>
      <c r="D1128" s="105">
        <f t="shared" si="17"/>
        <v>2252</v>
      </c>
    </row>
    <row r="1129" spans="1:4" ht="12.75">
      <c r="A1129" s="105">
        <v>1126</v>
      </c>
      <c r="B1129" s="106">
        <v>33151</v>
      </c>
      <c r="C1129" s="105">
        <v>1.5</v>
      </c>
      <c r="D1129" s="105">
        <f t="shared" si="17"/>
        <v>2251</v>
      </c>
    </row>
    <row r="1130" spans="1:4" ht="12.75">
      <c r="A1130" s="105">
        <v>1127</v>
      </c>
      <c r="B1130" s="106">
        <v>33152</v>
      </c>
      <c r="C1130" s="105">
        <v>1.53</v>
      </c>
      <c r="D1130" s="105">
        <f t="shared" si="17"/>
        <v>2250</v>
      </c>
    </row>
    <row r="1131" spans="1:4" ht="12.75">
      <c r="A1131" s="105">
        <v>1128</v>
      </c>
      <c r="B1131" s="106">
        <v>33155</v>
      </c>
      <c r="C1131" s="105">
        <v>1.54</v>
      </c>
      <c r="D1131" s="105">
        <f t="shared" si="17"/>
        <v>2249</v>
      </c>
    </row>
    <row r="1132" spans="1:4" ht="12.75">
      <c r="A1132" s="105">
        <v>1129</v>
      </c>
      <c r="B1132" s="106">
        <v>33156</v>
      </c>
      <c r="C1132" s="105">
        <v>1.56</v>
      </c>
      <c r="D1132" s="105">
        <f t="shared" si="17"/>
        <v>2248</v>
      </c>
    </row>
    <row r="1133" spans="1:4" ht="12.75">
      <c r="A1133" s="105">
        <v>1130</v>
      </c>
      <c r="B1133" s="106">
        <v>33157</v>
      </c>
      <c r="C1133" s="105">
        <v>1.51</v>
      </c>
      <c r="D1133" s="105">
        <f t="shared" si="17"/>
        <v>2247</v>
      </c>
    </row>
    <row r="1134" spans="1:4" ht="12.75">
      <c r="A1134" s="105">
        <v>1131</v>
      </c>
      <c r="B1134" s="106">
        <v>33158</v>
      </c>
      <c r="C1134" s="105">
        <v>1.53</v>
      </c>
      <c r="D1134" s="105">
        <f t="shared" si="17"/>
        <v>2246</v>
      </c>
    </row>
    <row r="1135" spans="1:4" ht="12.75">
      <c r="A1135" s="105">
        <v>1132</v>
      </c>
      <c r="B1135" s="106">
        <v>33159</v>
      </c>
      <c r="C1135" s="105">
        <v>1.53</v>
      </c>
      <c r="D1135" s="105">
        <f t="shared" si="17"/>
        <v>2245</v>
      </c>
    </row>
    <row r="1136" spans="1:4" ht="12.75">
      <c r="A1136" s="105">
        <v>1133</v>
      </c>
      <c r="B1136" s="106">
        <v>33162</v>
      </c>
      <c r="C1136" s="105">
        <v>1.5</v>
      </c>
      <c r="D1136" s="105">
        <f t="shared" si="17"/>
        <v>2244</v>
      </c>
    </row>
    <row r="1137" spans="1:4" ht="12.75">
      <c r="A1137" s="105">
        <v>1134</v>
      </c>
      <c r="B1137" s="106">
        <v>33163</v>
      </c>
      <c r="C1137" s="105">
        <v>1.49</v>
      </c>
      <c r="D1137" s="105">
        <f t="shared" si="17"/>
        <v>2243</v>
      </c>
    </row>
    <row r="1138" spans="1:4" ht="12.75">
      <c r="A1138" s="105">
        <v>1135</v>
      </c>
      <c r="B1138" s="106">
        <v>33164</v>
      </c>
      <c r="C1138" s="105">
        <v>1.52</v>
      </c>
      <c r="D1138" s="105">
        <f t="shared" si="17"/>
        <v>2242</v>
      </c>
    </row>
    <row r="1139" spans="1:4" ht="12.75">
      <c r="A1139" s="105">
        <v>1136</v>
      </c>
      <c r="B1139" s="106">
        <v>33165</v>
      </c>
      <c r="C1139" s="105">
        <v>1.53</v>
      </c>
      <c r="D1139" s="105">
        <f t="shared" si="17"/>
        <v>2241</v>
      </c>
    </row>
    <row r="1140" spans="1:4" ht="12.75">
      <c r="A1140" s="105">
        <v>1137</v>
      </c>
      <c r="B1140" s="106">
        <v>33166</v>
      </c>
      <c r="C1140" s="105">
        <v>1.51</v>
      </c>
      <c r="D1140" s="105">
        <f t="shared" si="17"/>
        <v>2240</v>
      </c>
    </row>
    <row r="1141" spans="1:4" ht="12.75">
      <c r="A1141" s="105">
        <v>1138</v>
      </c>
      <c r="B1141" s="106">
        <v>33169</v>
      </c>
      <c r="C1141" s="105">
        <v>1.53</v>
      </c>
      <c r="D1141" s="105">
        <f t="shared" si="17"/>
        <v>2239</v>
      </c>
    </row>
    <row r="1142" spans="1:4" ht="12.75">
      <c r="A1142" s="105">
        <v>1139</v>
      </c>
      <c r="B1142" s="106">
        <v>33170</v>
      </c>
      <c r="C1142" s="105">
        <v>1.54</v>
      </c>
      <c r="D1142" s="105">
        <f t="shared" si="17"/>
        <v>2238</v>
      </c>
    </row>
    <row r="1143" spans="1:4" ht="12.75">
      <c r="A1143" s="105">
        <v>1140</v>
      </c>
      <c r="B1143" s="106">
        <v>33171</v>
      </c>
      <c r="C1143" s="105">
        <v>1.61</v>
      </c>
      <c r="D1143" s="105">
        <f t="shared" si="17"/>
        <v>2237</v>
      </c>
    </row>
    <row r="1144" spans="1:4" ht="12.75">
      <c r="A1144" s="105">
        <v>1141</v>
      </c>
      <c r="B1144" s="106">
        <v>33172</v>
      </c>
      <c r="C1144" s="105">
        <v>1.67</v>
      </c>
      <c r="D1144" s="105">
        <f t="shared" si="17"/>
        <v>2236</v>
      </c>
    </row>
    <row r="1145" spans="1:4" ht="12.75">
      <c r="A1145" s="105">
        <v>1142</v>
      </c>
      <c r="B1145" s="106">
        <v>33173</v>
      </c>
      <c r="C1145" s="105">
        <v>1.67</v>
      </c>
      <c r="D1145" s="105">
        <f t="shared" si="17"/>
        <v>2235</v>
      </c>
    </row>
    <row r="1146" spans="1:4" ht="12.75">
      <c r="A1146" s="105">
        <v>1143</v>
      </c>
      <c r="B1146" s="106">
        <v>33176</v>
      </c>
      <c r="C1146" s="105">
        <v>1.67</v>
      </c>
      <c r="D1146" s="105">
        <f t="shared" si="17"/>
        <v>2234</v>
      </c>
    </row>
    <row r="1147" spans="1:4" ht="12.75">
      <c r="A1147" s="105">
        <v>1144</v>
      </c>
      <c r="B1147" s="106">
        <v>33177</v>
      </c>
      <c r="C1147" s="105">
        <v>1.7</v>
      </c>
      <c r="D1147" s="105">
        <f t="shared" si="17"/>
        <v>2233</v>
      </c>
    </row>
    <row r="1148" spans="1:4" ht="12.75">
      <c r="A1148" s="105">
        <v>1145</v>
      </c>
      <c r="B1148" s="106">
        <v>33178</v>
      </c>
      <c r="C1148" s="105">
        <v>1.76</v>
      </c>
      <c r="D1148" s="105">
        <f t="shared" si="17"/>
        <v>2232</v>
      </c>
    </row>
    <row r="1149" spans="1:4" ht="12.75">
      <c r="A1149" s="105">
        <v>1146</v>
      </c>
      <c r="B1149" s="106">
        <v>33179</v>
      </c>
      <c r="C1149" s="105">
        <v>1.79</v>
      </c>
      <c r="D1149" s="105">
        <f t="shared" si="17"/>
        <v>2231</v>
      </c>
    </row>
    <row r="1150" spans="1:4" ht="12.75">
      <c r="A1150" s="105">
        <v>1147</v>
      </c>
      <c r="B1150" s="106">
        <v>33180</v>
      </c>
      <c r="C1150" s="105">
        <v>1.75</v>
      </c>
      <c r="D1150" s="105">
        <f t="shared" si="17"/>
        <v>2230</v>
      </c>
    </row>
    <row r="1151" spans="1:4" ht="12.75">
      <c r="A1151" s="105">
        <v>1148</v>
      </c>
      <c r="B1151" s="106">
        <v>33183</v>
      </c>
      <c r="C1151" s="105">
        <v>1.7</v>
      </c>
      <c r="D1151" s="105">
        <f t="shared" si="17"/>
        <v>2229</v>
      </c>
    </row>
    <row r="1152" spans="1:4" ht="12.75">
      <c r="A1152" s="105">
        <v>1149</v>
      </c>
      <c r="B1152" s="106">
        <v>33184</v>
      </c>
      <c r="C1152" s="105">
        <v>1.72</v>
      </c>
      <c r="D1152" s="105">
        <f t="shared" si="17"/>
        <v>2228</v>
      </c>
    </row>
    <row r="1153" spans="1:4" ht="12.75">
      <c r="A1153" s="105">
        <v>1150</v>
      </c>
      <c r="B1153" s="106">
        <v>33185</v>
      </c>
      <c r="C1153" s="105">
        <v>1.74</v>
      </c>
      <c r="D1153" s="105">
        <f t="shared" si="17"/>
        <v>2227</v>
      </c>
    </row>
    <row r="1154" spans="1:4" ht="12.75">
      <c r="A1154" s="105">
        <v>1151</v>
      </c>
      <c r="B1154" s="106">
        <v>33186</v>
      </c>
      <c r="C1154" s="105">
        <v>1.7</v>
      </c>
      <c r="D1154" s="105">
        <f t="shared" si="17"/>
        <v>2226</v>
      </c>
    </row>
    <row r="1155" spans="1:4" ht="12.75">
      <c r="A1155" s="105">
        <v>1152</v>
      </c>
      <c r="B1155" s="106">
        <v>33187</v>
      </c>
      <c r="C1155" s="105">
        <v>1.83</v>
      </c>
      <c r="D1155" s="105">
        <f t="shared" si="17"/>
        <v>2225</v>
      </c>
    </row>
    <row r="1156" spans="1:4" ht="12.75">
      <c r="A1156" s="105">
        <v>1153</v>
      </c>
      <c r="B1156" s="106">
        <v>33190</v>
      </c>
      <c r="C1156" s="105">
        <v>1.88</v>
      </c>
      <c r="D1156" s="105">
        <f aca="true" t="shared" si="18" ref="D1156:D1219">3377-A1156</f>
        <v>2224</v>
      </c>
    </row>
    <row r="1157" spans="1:4" ht="12.75">
      <c r="A1157" s="105">
        <v>1154</v>
      </c>
      <c r="B1157" s="106">
        <v>33191</v>
      </c>
      <c r="C1157" s="105">
        <v>1.84</v>
      </c>
      <c r="D1157" s="105">
        <f t="shared" si="18"/>
        <v>2223</v>
      </c>
    </row>
    <row r="1158" spans="1:4" ht="12.75">
      <c r="A1158" s="105">
        <v>1155</v>
      </c>
      <c r="B1158" s="106">
        <v>33192</v>
      </c>
      <c r="C1158" s="105">
        <v>1.88</v>
      </c>
      <c r="D1158" s="105">
        <f t="shared" si="18"/>
        <v>2222</v>
      </c>
    </row>
    <row r="1159" spans="1:4" ht="12.75">
      <c r="A1159" s="105">
        <v>1156</v>
      </c>
      <c r="B1159" s="106">
        <v>33193</v>
      </c>
      <c r="C1159" s="105">
        <v>1.86</v>
      </c>
      <c r="D1159" s="105">
        <f t="shared" si="18"/>
        <v>2221</v>
      </c>
    </row>
    <row r="1160" spans="1:4" ht="12.75">
      <c r="A1160" s="105">
        <v>1157</v>
      </c>
      <c r="B1160" s="106">
        <v>33194</v>
      </c>
      <c r="C1160" s="105">
        <v>1.9</v>
      </c>
      <c r="D1160" s="105">
        <f t="shared" si="18"/>
        <v>2220</v>
      </c>
    </row>
    <row r="1161" spans="1:4" ht="12.75">
      <c r="A1161" s="105">
        <v>1158</v>
      </c>
      <c r="B1161" s="106">
        <v>33197</v>
      </c>
      <c r="C1161" s="105">
        <v>1.83</v>
      </c>
      <c r="D1161" s="105">
        <f t="shared" si="18"/>
        <v>2219</v>
      </c>
    </row>
    <row r="1162" spans="1:4" ht="12.75">
      <c r="A1162" s="105">
        <v>1159</v>
      </c>
      <c r="B1162" s="106">
        <v>33198</v>
      </c>
      <c r="C1162" s="105">
        <v>1.7</v>
      </c>
      <c r="D1162" s="105">
        <f t="shared" si="18"/>
        <v>2218</v>
      </c>
    </row>
    <row r="1163" spans="1:4" ht="12.75">
      <c r="A1163" s="105">
        <v>1160</v>
      </c>
      <c r="B1163" s="106">
        <v>33199</v>
      </c>
      <c r="C1163" s="105">
        <v>1.76</v>
      </c>
      <c r="D1163" s="105">
        <f t="shared" si="18"/>
        <v>2217</v>
      </c>
    </row>
    <row r="1164" spans="1:4" ht="12.75">
      <c r="A1164" s="105">
        <v>1161</v>
      </c>
      <c r="B1164" s="106">
        <v>33201</v>
      </c>
      <c r="C1164" s="105">
        <v>1.8</v>
      </c>
      <c r="D1164" s="105">
        <f t="shared" si="18"/>
        <v>2216</v>
      </c>
    </row>
    <row r="1165" spans="1:4" ht="12.75">
      <c r="A1165" s="105">
        <v>1162</v>
      </c>
      <c r="B1165" s="106">
        <v>33204</v>
      </c>
      <c r="C1165" s="105">
        <v>1.82</v>
      </c>
      <c r="D1165" s="105">
        <f t="shared" si="18"/>
        <v>2215</v>
      </c>
    </row>
    <row r="1166" spans="1:4" ht="12.75">
      <c r="A1166" s="105">
        <v>1163</v>
      </c>
      <c r="B1166" s="106">
        <v>33205</v>
      </c>
      <c r="C1166" s="105">
        <v>1.83</v>
      </c>
      <c r="D1166" s="105">
        <f t="shared" si="18"/>
        <v>2214</v>
      </c>
    </row>
    <row r="1167" spans="1:4" ht="12.75">
      <c r="A1167" s="105">
        <v>1164</v>
      </c>
      <c r="B1167" s="106">
        <v>33206</v>
      </c>
      <c r="C1167" s="105">
        <v>1.79</v>
      </c>
      <c r="D1167" s="105">
        <f t="shared" si="18"/>
        <v>2213</v>
      </c>
    </row>
    <row r="1168" spans="1:4" ht="12.75">
      <c r="A1168" s="105">
        <v>1165</v>
      </c>
      <c r="B1168" s="106">
        <v>33207</v>
      </c>
      <c r="C1168" s="105">
        <v>1.79</v>
      </c>
      <c r="D1168" s="105">
        <f t="shared" si="18"/>
        <v>2212</v>
      </c>
    </row>
    <row r="1169" spans="1:4" ht="12.75">
      <c r="A1169" s="105">
        <v>1166</v>
      </c>
      <c r="B1169" s="106">
        <v>33208</v>
      </c>
      <c r="C1169" s="105">
        <v>1.82</v>
      </c>
      <c r="D1169" s="105">
        <f t="shared" si="18"/>
        <v>2211</v>
      </c>
    </row>
    <row r="1170" spans="1:4" ht="12.75">
      <c r="A1170" s="105">
        <v>1167</v>
      </c>
      <c r="B1170" s="106">
        <v>33211</v>
      </c>
      <c r="C1170" s="105">
        <v>1.83</v>
      </c>
      <c r="D1170" s="105">
        <f t="shared" si="18"/>
        <v>2210</v>
      </c>
    </row>
    <row r="1171" spans="1:4" ht="12.75">
      <c r="A1171" s="105">
        <v>1168</v>
      </c>
      <c r="B1171" s="106">
        <v>33212</v>
      </c>
      <c r="C1171" s="105">
        <v>1.85</v>
      </c>
      <c r="D1171" s="105">
        <f t="shared" si="18"/>
        <v>2209</v>
      </c>
    </row>
    <row r="1172" spans="1:4" ht="12.75">
      <c r="A1172" s="105">
        <v>1169</v>
      </c>
      <c r="B1172" s="106">
        <v>33213</v>
      </c>
      <c r="C1172" s="105">
        <v>1.78</v>
      </c>
      <c r="D1172" s="105">
        <f t="shared" si="18"/>
        <v>2208</v>
      </c>
    </row>
    <row r="1173" spans="1:4" ht="12.75">
      <c r="A1173" s="105">
        <v>1170</v>
      </c>
      <c r="B1173" s="106">
        <v>33214</v>
      </c>
      <c r="C1173" s="105">
        <v>1.72</v>
      </c>
      <c r="D1173" s="105">
        <f t="shared" si="18"/>
        <v>2207</v>
      </c>
    </row>
    <row r="1174" spans="1:4" ht="12.75">
      <c r="A1174" s="105">
        <v>1171</v>
      </c>
      <c r="B1174" s="106">
        <v>33215</v>
      </c>
      <c r="C1174" s="105">
        <v>1.78</v>
      </c>
      <c r="D1174" s="105">
        <f t="shared" si="18"/>
        <v>2206</v>
      </c>
    </row>
    <row r="1175" spans="1:4" ht="12.75">
      <c r="A1175" s="105">
        <v>1172</v>
      </c>
      <c r="B1175" s="106">
        <v>33218</v>
      </c>
      <c r="C1175" s="105">
        <v>1.81</v>
      </c>
      <c r="D1175" s="105">
        <f t="shared" si="18"/>
        <v>2205</v>
      </c>
    </row>
    <row r="1176" spans="1:4" ht="12.75">
      <c r="A1176" s="105">
        <v>1173</v>
      </c>
      <c r="B1176" s="106">
        <v>33219</v>
      </c>
      <c r="C1176" s="105">
        <v>1.79</v>
      </c>
      <c r="D1176" s="105">
        <f t="shared" si="18"/>
        <v>2204</v>
      </c>
    </row>
    <row r="1177" spans="1:4" ht="12.75">
      <c r="A1177" s="105">
        <v>1174</v>
      </c>
      <c r="B1177" s="106">
        <v>33220</v>
      </c>
      <c r="C1177" s="105">
        <v>1.76</v>
      </c>
      <c r="D1177" s="105">
        <f t="shared" si="18"/>
        <v>2203</v>
      </c>
    </row>
    <row r="1178" spans="1:4" ht="12.75">
      <c r="A1178" s="105">
        <v>1175</v>
      </c>
      <c r="B1178" s="106">
        <v>33221</v>
      </c>
      <c r="C1178" s="105">
        <v>1.86</v>
      </c>
      <c r="D1178" s="105">
        <f t="shared" si="18"/>
        <v>2202</v>
      </c>
    </row>
    <row r="1179" spans="1:4" ht="12.75">
      <c r="A1179" s="105">
        <v>1176</v>
      </c>
      <c r="B1179" s="106">
        <v>33222</v>
      </c>
      <c r="C1179" s="105">
        <v>1.85</v>
      </c>
      <c r="D1179" s="105">
        <f t="shared" si="18"/>
        <v>2201</v>
      </c>
    </row>
    <row r="1180" spans="1:4" ht="12.75">
      <c r="A1180" s="105">
        <v>1177</v>
      </c>
      <c r="B1180" s="106">
        <v>33225</v>
      </c>
      <c r="C1180" s="105">
        <v>1.84</v>
      </c>
      <c r="D1180" s="105">
        <f t="shared" si="18"/>
        <v>2200</v>
      </c>
    </row>
    <row r="1181" spans="1:4" ht="12.75">
      <c r="A1181" s="105">
        <v>1178</v>
      </c>
      <c r="B1181" s="106">
        <v>33226</v>
      </c>
      <c r="C1181" s="105">
        <v>1.83</v>
      </c>
      <c r="D1181" s="105">
        <f t="shared" si="18"/>
        <v>2199</v>
      </c>
    </row>
    <row r="1182" spans="1:4" ht="12.75">
      <c r="A1182" s="105">
        <v>1179</v>
      </c>
      <c r="B1182" s="106">
        <v>33227</v>
      </c>
      <c r="C1182" s="105">
        <v>1.89</v>
      </c>
      <c r="D1182" s="105">
        <f t="shared" si="18"/>
        <v>2198</v>
      </c>
    </row>
    <row r="1183" spans="1:4" ht="12.75">
      <c r="A1183" s="105">
        <v>1180</v>
      </c>
      <c r="B1183" s="106">
        <v>33228</v>
      </c>
      <c r="C1183" s="105">
        <v>1.94</v>
      </c>
      <c r="D1183" s="105">
        <f t="shared" si="18"/>
        <v>2197</v>
      </c>
    </row>
    <row r="1184" spans="1:4" ht="12.75">
      <c r="A1184" s="105">
        <v>1181</v>
      </c>
      <c r="B1184" s="106">
        <v>33229</v>
      </c>
      <c r="C1184" s="105">
        <v>1.96</v>
      </c>
      <c r="D1184" s="105">
        <f t="shared" si="18"/>
        <v>2196</v>
      </c>
    </row>
    <row r="1185" spans="1:4" ht="12.75">
      <c r="A1185" s="105">
        <v>1182</v>
      </c>
      <c r="B1185" s="106">
        <v>33233</v>
      </c>
      <c r="C1185" s="105">
        <v>1.99</v>
      </c>
      <c r="D1185" s="105">
        <f t="shared" si="18"/>
        <v>2195</v>
      </c>
    </row>
    <row r="1186" spans="1:4" ht="12.75">
      <c r="A1186" s="105">
        <v>1183</v>
      </c>
      <c r="B1186" s="106">
        <v>33234</v>
      </c>
      <c r="C1186" s="105">
        <v>1.94</v>
      </c>
      <c r="D1186" s="105">
        <f t="shared" si="18"/>
        <v>2194</v>
      </c>
    </row>
    <row r="1187" spans="1:4" ht="12.75">
      <c r="A1187" s="105">
        <v>1184</v>
      </c>
      <c r="B1187" s="106">
        <v>33235</v>
      </c>
      <c r="C1187" s="105">
        <v>1.95</v>
      </c>
      <c r="D1187" s="105">
        <f t="shared" si="18"/>
        <v>2193</v>
      </c>
    </row>
    <row r="1188" spans="1:4" ht="12.75">
      <c r="A1188" s="105">
        <v>1185</v>
      </c>
      <c r="B1188" s="106">
        <v>33236</v>
      </c>
      <c r="C1188" s="105">
        <v>1.95</v>
      </c>
      <c r="D1188" s="105">
        <f t="shared" si="18"/>
        <v>2192</v>
      </c>
    </row>
    <row r="1189" spans="1:4" ht="12.75">
      <c r="A1189" s="105">
        <v>1186</v>
      </c>
      <c r="B1189" s="106">
        <v>33240</v>
      </c>
      <c r="C1189" s="105">
        <v>1.9</v>
      </c>
      <c r="D1189" s="105">
        <f t="shared" si="18"/>
        <v>2191</v>
      </c>
    </row>
    <row r="1190" spans="1:4" ht="12.75">
      <c r="A1190" s="105">
        <v>1187</v>
      </c>
      <c r="B1190" s="106">
        <v>33241</v>
      </c>
      <c r="C1190" s="105">
        <v>1.91</v>
      </c>
      <c r="D1190" s="105">
        <f t="shared" si="18"/>
        <v>2190</v>
      </c>
    </row>
    <row r="1191" spans="1:4" ht="12.75">
      <c r="A1191" s="105">
        <v>1188</v>
      </c>
      <c r="B1191" s="106">
        <v>33242</v>
      </c>
      <c r="C1191" s="105">
        <v>1.9</v>
      </c>
      <c r="D1191" s="105">
        <f t="shared" si="18"/>
        <v>2189</v>
      </c>
    </row>
    <row r="1192" spans="1:4" ht="12.75">
      <c r="A1192" s="105">
        <v>1189</v>
      </c>
      <c r="B1192" s="106">
        <v>33243</v>
      </c>
      <c r="C1192" s="105">
        <v>1.9</v>
      </c>
      <c r="D1192" s="105">
        <f t="shared" si="18"/>
        <v>2188</v>
      </c>
    </row>
    <row r="1193" spans="1:4" ht="12.75">
      <c r="A1193" s="105">
        <v>1190</v>
      </c>
      <c r="B1193" s="106">
        <v>33246</v>
      </c>
      <c r="C1193" s="105">
        <v>1.94</v>
      </c>
      <c r="D1193" s="105">
        <f t="shared" si="18"/>
        <v>2187</v>
      </c>
    </row>
    <row r="1194" spans="1:4" ht="12.75">
      <c r="A1194" s="105">
        <v>1191</v>
      </c>
      <c r="B1194" s="106">
        <v>33247</v>
      </c>
      <c r="C1194" s="105">
        <v>1.97</v>
      </c>
      <c r="D1194" s="105">
        <f t="shared" si="18"/>
        <v>2186</v>
      </c>
    </row>
    <row r="1195" spans="1:4" ht="12.75">
      <c r="A1195" s="105">
        <v>1192</v>
      </c>
      <c r="B1195" s="106">
        <v>33248</v>
      </c>
      <c r="C1195" s="105">
        <v>1.98</v>
      </c>
      <c r="D1195" s="105">
        <f t="shared" si="18"/>
        <v>2185</v>
      </c>
    </row>
    <row r="1196" spans="1:4" ht="12.75">
      <c r="A1196" s="105">
        <v>1193</v>
      </c>
      <c r="B1196" s="106">
        <v>33249</v>
      </c>
      <c r="C1196" s="105">
        <v>1.98</v>
      </c>
      <c r="D1196" s="105">
        <f t="shared" si="18"/>
        <v>2184</v>
      </c>
    </row>
    <row r="1197" spans="1:4" ht="12.75">
      <c r="A1197" s="105">
        <v>1194</v>
      </c>
      <c r="B1197" s="106">
        <v>33250</v>
      </c>
      <c r="C1197" s="105">
        <v>1.99</v>
      </c>
      <c r="D1197" s="105">
        <f t="shared" si="18"/>
        <v>2183</v>
      </c>
    </row>
    <row r="1198" spans="1:4" ht="12.75">
      <c r="A1198" s="105">
        <v>1195</v>
      </c>
      <c r="B1198" s="106">
        <v>33253</v>
      </c>
      <c r="C1198" s="105">
        <v>2.04</v>
      </c>
      <c r="D1198" s="105">
        <f t="shared" si="18"/>
        <v>2182</v>
      </c>
    </row>
    <row r="1199" spans="1:4" ht="12.75">
      <c r="A1199" s="105">
        <v>1196</v>
      </c>
      <c r="B1199" s="106">
        <v>33254</v>
      </c>
      <c r="C1199" s="105">
        <v>2.03</v>
      </c>
      <c r="D1199" s="105">
        <f t="shared" si="18"/>
        <v>2181</v>
      </c>
    </row>
    <row r="1200" spans="1:4" ht="12.75">
      <c r="A1200" s="105">
        <v>1197</v>
      </c>
      <c r="B1200" s="106">
        <v>33255</v>
      </c>
      <c r="C1200" s="105">
        <v>2.02</v>
      </c>
      <c r="D1200" s="105">
        <f t="shared" si="18"/>
        <v>2180</v>
      </c>
    </row>
    <row r="1201" spans="1:4" ht="12.75">
      <c r="A1201" s="105">
        <v>1198</v>
      </c>
      <c r="B1201" s="106">
        <v>33256</v>
      </c>
      <c r="C1201" s="105">
        <v>1.99</v>
      </c>
      <c r="D1201" s="105">
        <f t="shared" si="18"/>
        <v>2179</v>
      </c>
    </row>
    <row r="1202" spans="1:4" ht="12.75">
      <c r="A1202" s="105">
        <v>1199</v>
      </c>
      <c r="B1202" s="106">
        <v>33257</v>
      </c>
      <c r="C1202" s="105">
        <v>1.94</v>
      </c>
      <c r="D1202" s="105">
        <f t="shared" si="18"/>
        <v>2178</v>
      </c>
    </row>
    <row r="1203" spans="1:4" ht="12.75">
      <c r="A1203" s="105">
        <v>1200</v>
      </c>
      <c r="B1203" s="106">
        <v>33260</v>
      </c>
      <c r="C1203" s="105">
        <v>1.94</v>
      </c>
      <c r="D1203" s="105">
        <f t="shared" si="18"/>
        <v>2177</v>
      </c>
    </row>
    <row r="1204" spans="1:4" ht="12.75">
      <c r="A1204" s="105">
        <v>1201</v>
      </c>
      <c r="B1204" s="106">
        <v>33261</v>
      </c>
      <c r="C1204" s="105">
        <v>1.99</v>
      </c>
      <c r="D1204" s="105">
        <f t="shared" si="18"/>
        <v>2176</v>
      </c>
    </row>
    <row r="1205" spans="1:4" ht="12.75">
      <c r="A1205" s="105">
        <v>1202</v>
      </c>
      <c r="B1205" s="106">
        <v>33262</v>
      </c>
      <c r="C1205" s="105">
        <v>1.94</v>
      </c>
      <c r="D1205" s="105">
        <f t="shared" si="18"/>
        <v>2175</v>
      </c>
    </row>
    <row r="1206" spans="1:4" ht="12.75">
      <c r="A1206" s="105">
        <v>1203</v>
      </c>
      <c r="B1206" s="106">
        <v>33263</v>
      </c>
      <c r="C1206" s="105">
        <v>1.88</v>
      </c>
      <c r="D1206" s="105">
        <f t="shared" si="18"/>
        <v>2174</v>
      </c>
    </row>
    <row r="1207" spans="1:4" ht="12.75">
      <c r="A1207" s="105">
        <v>1204</v>
      </c>
      <c r="B1207" s="106">
        <v>33264</v>
      </c>
      <c r="C1207" s="105">
        <v>1.88</v>
      </c>
      <c r="D1207" s="105">
        <f t="shared" si="18"/>
        <v>2173</v>
      </c>
    </row>
    <row r="1208" spans="1:4" ht="12.75">
      <c r="A1208" s="105">
        <v>1205</v>
      </c>
      <c r="B1208" s="106">
        <v>33267</v>
      </c>
      <c r="C1208" s="105">
        <v>1.81</v>
      </c>
      <c r="D1208" s="105">
        <f t="shared" si="18"/>
        <v>2172</v>
      </c>
    </row>
    <row r="1209" spans="1:4" ht="12.75">
      <c r="A1209" s="105">
        <v>1206</v>
      </c>
      <c r="B1209" s="106">
        <v>33268</v>
      </c>
      <c r="C1209" s="105">
        <v>1.85</v>
      </c>
      <c r="D1209" s="105">
        <f t="shared" si="18"/>
        <v>2171</v>
      </c>
    </row>
    <row r="1210" spans="1:4" ht="12.75">
      <c r="A1210" s="105">
        <v>1207</v>
      </c>
      <c r="B1210" s="106">
        <v>33269</v>
      </c>
      <c r="C1210" s="105">
        <v>1.9</v>
      </c>
      <c r="D1210" s="105">
        <f t="shared" si="18"/>
        <v>2170</v>
      </c>
    </row>
    <row r="1211" spans="1:4" ht="12.75">
      <c r="A1211" s="105">
        <v>1208</v>
      </c>
      <c r="B1211" s="106">
        <v>33270</v>
      </c>
      <c r="C1211" s="105">
        <v>1.97</v>
      </c>
      <c r="D1211" s="105">
        <f t="shared" si="18"/>
        <v>2169</v>
      </c>
    </row>
    <row r="1212" spans="1:4" ht="12.75">
      <c r="A1212" s="105">
        <v>1209</v>
      </c>
      <c r="B1212" s="106">
        <v>33271</v>
      </c>
      <c r="C1212" s="105">
        <v>1.98</v>
      </c>
      <c r="D1212" s="105">
        <f t="shared" si="18"/>
        <v>2168</v>
      </c>
    </row>
    <row r="1213" spans="1:4" ht="12.75">
      <c r="A1213" s="105">
        <v>1210</v>
      </c>
      <c r="B1213" s="106">
        <v>33274</v>
      </c>
      <c r="C1213" s="105">
        <v>2.04</v>
      </c>
      <c r="D1213" s="105">
        <f t="shared" si="18"/>
        <v>2167</v>
      </c>
    </row>
    <row r="1214" spans="1:4" ht="12.75">
      <c r="A1214" s="105">
        <v>1211</v>
      </c>
      <c r="B1214" s="106">
        <v>33275</v>
      </c>
      <c r="C1214" s="105">
        <v>2.05</v>
      </c>
      <c r="D1214" s="105">
        <f t="shared" si="18"/>
        <v>2166</v>
      </c>
    </row>
    <row r="1215" spans="1:4" ht="12.75">
      <c r="A1215" s="105">
        <v>1212</v>
      </c>
      <c r="B1215" s="106">
        <v>33276</v>
      </c>
      <c r="C1215" s="105">
        <v>2.03</v>
      </c>
      <c r="D1215" s="105">
        <f t="shared" si="18"/>
        <v>2165</v>
      </c>
    </row>
    <row r="1216" spans="1:4" ht="12.75">
      <c r="A1216" s="105">
        <v>1213</v>
      </c>
      <c r="B1216" s="106">
        <v>33277</v>
      </c>
      <c r="C1216" s="105">
        <v>2.02</v>
      </c>
      <c r="D1216" s="105">
        <f t="shared" si="18"/>
        <v>2164</v>
      </c>
    </row>
    <row r="1217" spans="1:4" ht="12.75">
      <c r="A1217" s="105">
        <v>1214</v>
      </c>
      <c r="B1217" s="106">
        <v>33278</v>
      </c>
      <c r="C1217" s="105">
        <v>1.95</v>
      </c>
      <c r="D1217" s="105">
        <f t="shared" si="18"/>
        <v>2163</v>
      </c>
    </row>
    <row r="1218" spans="1:4" ht="12.75">
      <c r="A1218" s="105">
        <v>1215</v>
      </c>
      <c r="B1218" s="106">
        <v>33281</v>
      </c>
      <c r="C1218" s="105">
        <v>1.9</v>
      </c>
      <c r="D1218" s="105">
        <f t="shared" si="18"/>
        <v>2162</v>
      </c>
    </row>
    <row r="1219" spans="1:4" ht="12.75">
      <c r="A1219" s="105">
        <v>1216</v>
      </c>
      <c r="B1219" s="106">
        <v>33282</v>
      </c>
      <c r="C1219" s="105">
        <v>1.92</v>
      </c>
      <c r="D1219" s="105">
        <f t="shared" si="18"/>
        <v>2161</v>
      </c>
    </row>
    <row r="1220" spans="1:4" ht="12.75">
      <c r="A1220" s="105">
        <v>1217</v>
      </c>
      <c r="B1220" s="106">
        <v>33283</v>
      </c>
      <c r="C1220" s="105">
        <v>1.92</v>
      </c>
      <c r="D1220" s="105">
        <f aca="true" t="shared" si="19" ref="D1220:D1283">3377-A1220</f>
        <v>2160</v>
      </c>
    </row>
    <row r="1221" spans="1:4" ht="12.75">
      <c r="A1221" s="105">
        <v>1218</v>
      </c>
      <c r="B1221" s="106">
        <v>33284</v>
      </c>
      <c r="C1221" s="105">
        <v>1.9</v>
      </c>
      <c r="D1221" s="105">
        <f t="shared" si="19"/>
        <v>2159</v>
      </c>
    </row>
    <row r="1222" spans="1:4" ht="12.75">
      <c r="A1222" s="105">
        <v>1219</v>
      </c>
      <c r="B1222" s="106">
        <v>33285</v>
      </c>
      <c r="C1222" s="105">
        <v>1.88</v>
      </c>
      <c r="D1222" s="105">
        <f t="shared" si="19"/>
        <v>2158</v>
      </c>
    </row>
    <row r="1223" spans="1:4" ht="12.75">
      <c r="A1223" s="105">
        <v>1220</v>
      </c>
      <c r="B1223" s="106">
        <v>33289</v>
      </c>
      <c r="C1223" s="105">
        <v>1.84</v>
      </c>
      <c r="D1223" s="105">
        <f t="shared" si="19"/>
        <v>2157</v>
      </c>
    </row>
    <row r="1224" spans="1:4" ht="12.75">
      <c r="A1224" s="105">
        <v>1221</v>
      </c>
      <c r="B1224" s="106">
        <v>33290</v>
      </c>
      <c r="C1224" s="105">
        <v>1.89</v>
      </c>
      <c r="D1224" s="105">
        <f t="shared" si="19"/>
        <v>2156</v>
      </c>
    </row>
    <row r="1225" spans="1:4" ht="12.75">
      <c r="A1225" s="105">
        <v>1222</v>
      </c>
      <c r="B1225" s="106">
        <v>33291</v>
      </c>
      <c r="C1225" s="105">
        <v>1.91</v>
      </c>
      <c r="D1225" s="105">
        <f t="shared" si="19"/>
        <v>2155</v>
      </c>
    </row>
    <row r="1226" spans="1:4" ht="12.75">
      <c r="A1226" s="105">
        <v>1223</v>
      </c>
      <c r="B1226" s="106">
        <v>33292</v>
      </c>
      <c r="C1226" s="105">
        <v>1.87</v>
      </c>
      <c r="D1226" s="105">
        <f t="shared" si="19"/>
        <v>2154</v>
      </c>
    </row>
    <row r="1227" spans="1:4" ht="12.75">
      <c r="A1227" s="105">
        <v>1224</v>
      </c>
      <c r="B1227" s="106">
        <v>33295</v>
      </c>
      <c r="C1227" s="105">
        <v>1.84</v>
      </c>
      <c r="D1227" s="105">
        <f t="shared" si="19"/>
        <v>2153</v>
      </c>
    </row>
    <row r="1228" spans="1:4" ht="12.75">
      <c r="A1228" s="105">
        <v>1225</v>
      </c>
      <c r="B1228" s="106">
        <v>33296</v>
      </c>
      <c r="C1228" s="105">
        <v>1.88</v>
      </c>
      <c r="D1228" s="105">
        <f t="shared" si="19"/>
        <v>2152</v>
      </c>
    </row>
    <row r="1229" spans="1:4" ht="12.75">
      <c r="A1229" s="105">
        <v>1226</v>
      </c>
      <c r="B1229" s="106">
        <v>33297</v>
      </c>
      <c r="C1229" s="105">
        <v>1.83</v>
      </c>
      <c r="D1229" s="105">
        <f t="shared" si="19"/>
        <v>2151</v>
      </c>
    </row>
    <row r="1230" spans="1:4" ht="12.75">
      <c r="A1230" s="105">
        <v>1227</v>
      </c>
      <c r="B1230" s="106">
        <v>33298</v>
      </c>
      <c r="C1230" s="105">
        <v>1.88</v>
      </c>
      <c r="D1230" s="105">
        <f t="shared" si="19"/>
        <v>2150</v>
      </c>
    </row>
    <row r="1231" spans="1:4" ht="12.75">
      <c r="A1231" s="105">
        <v>1228</v>
      </c>
      <c r="B1231" s="106">
        <v>33299</v>
      </c>
      <c r="C1231" s="105">
        <v>1.91</v>
      </c>
      <c r="D1231" s="105">
        <f t="shared" si="19"/>
        <v>2149</v>
      </c>
    </row>
    <row r="1232" spans="1:4" ht="12.75">
      <c r="A1232" s="105">
        <v>1229</v>
      </c>
      <c r="B1232" s="106">
        <v>33302</v>
      </c>
      <c r="C1232" s="105">
        <v>1.9</v>
      </c>
      <c r="D1232" s="105">
        <f t="shared" si="19"/>
        <v>2148</v>
      </c>
    </row>
    <row r="1233" spans="1:4" ht="12.75">
      <c r="A1233" s="105">
        <v>1230</v>
      </c>
      <c r="B1233" s="106">
        <v>33303</v>
      </c>
      <c r="C1233" s="105">
        <v>1.91</v>
      </c>
      <c r="D1233" s="105">
        <f t="shared" si="19"/>
        <v>2147</v>
      </c>
    </row>
    <row r="1234" spans="1:4" ht="12.75">
      <c r="A1234" s="105">
        <v>1231</v>
      </c>
      <c r="B1234" s="106">
        <v>33304</v>
      </c>
      <c r="C1234" s="105">
        <v>1.95</v>
      </c>
      <c r="D1234" s="105">
        <f t="shared" si="19"/>
        <v>2146</v>
      </c>
    </row>
    <row r="1235" spans="1:4" ht="12.75">
      <c r="A1235" s="105">
        <v>1232</v>
      </c>
      <c r="B1235" s="106">
        <v>33305</v>
      </c>
      <c r="C1235" s="105">
        <v>1.92</v>
      </c>
      <c r="D1235" s="105">
        <f t="shared" si="19"/>
        <v>2145</v>
      </c>
    </row>
    <row r="1236" spans="1:4" ht="12.75">
      <c r="A1236" s="105">
        <v>1233</v>
      </c>
      <c r="B1236" s="106">
        <v>33306</v>
      </c>
      <c r="C1236" s="105">
        <v>1.93</v>
      </c>
      <c r="D1236" s="105">
        <f t="shared" si="19"/>
        <v>2144</v>
      </c>
    </row>
    <row r="1237" spans="1:4" ht="12.75">
      <c r="A1237" s="105">
        <v>1234</v>
      </c>
      <c r="B1237" s="106">
        <v>33309</v>
      </c>
      <c r="C1237" s="105">
        <v>1.89</v>
      </c>
      <c r="D1237" s="105">
        <f t="shared" si="19"/>
        <v>2143</v>
      </c>
    </row>
    <row r="1238" spans="1:4" ht="12.75">
      <c r="A1238" s="105">
        <v>1235</v>
      </c>
      <c r="B1238" s="106">
        <v>33310</v>
      </c>
      <c r="C1238" s="105">
        <v>1.91</v>
      </c>
      <c r="D1238" s="105">
        <f t="shared" si="19"/>
        <v>2142</v>
      </c>
    </row>
    <row r="1239" spans="1:4" ht="12.75">
      <c r="A1239" s="105">
        <v>1236</v>
      </c>
      <c r="B1239" s="106">
        <v>33311</v>
      </c>
      <c r="C1239" s="105">
        <v>1.94</v>
      </c>
      <c r="D1239" s="105">
        <f t="shared" si="19"/>
        <v>2141</v>
      </c>
    </row>
    <row r="1240" spans="1:4" ht="12.75">
      <c r="A1240" s="105">
        <v>1237</v>
      </c>
      <c r="B1240" s="106">
        <v>33312</v>
      </c>
      <c r="C1240" s="105">
        <v>1.96</v>
      </c>
      <c r="D1240" s="105">
        <f t="shared" si="19"/>
        <v>2140</v>
      </c>
    </row>
    <row r="1241" spans="1:4" ht="12.75">
      <c r="A1241" s="105">
        <v>1238</v>
      </c>
      <c r="B1241" s="106">
        <v>33313</v>
      </c>
      <c r="C1241" s="105">
        <v>1.94</v>
      </c>
      <c r="D1241" s="105">
        <f t="shared" si="19"/>
        <v>2139</v>
      </c>
    </row>
    <row r="1242" spans="1:4" ht="12.75">
      <c r="A1242" s="105">
        <v>1239</v>
      </c>
      <c r="B1242" s="106">
        <v>33316</v>
      </c>
      <c r="C1242" s="105">
        <v>1.93</v>
      </c>
      <c r="D1242" s="105">
        <f t="shared" si="19"/>
        <v>2138</v>
      </c>
    </row>
    <row r="1243" spans="1:4" ht="12.75">
      <c r="A1243" s="105">
        <v>1240</v>
      </c>
      <c r="B1243" s="106">
        <v>33317</v>
      </c>
      <c r="C1243" s="105">
        <v>1.92</v>
      </c>
      <c r="D1243" s="105">
        <f t="shared" si="19"/>
        <v>2137</v>
      </c>
    </row>
    <row r="1244" spans="1:4" ht="12.75">
      <c r="A1244" s="105">
        <v>1241</v>
      </c>
      <c r="B1244" s="106">
        <v>33318</v>
      </c>
      <c r="C1244" s="105">
        <v>1.9</v>
      </c>
      <c r="D1244" s="105">
        <f t="shared" si="19"/>
        <v>2136</v>
      </c>
    </row>
    <row r="1245" spans="1:4" ht="12.75">
      <c r="A1245" s="105">
        <v>1242</v>
      </c>
      <c r="B1245" s="106">
        <v>33319</v>
      </c>
      <c r="C1245" s="105">
        <v>1.93</v>
      </c>
      <c r="D1245" s="105">
        <f t="shared" si="19"/>
        <v>2135</v>
      </c>
    </row>
    <row r="1246" spans="1:4" ht="12.75">
      <c r="A1246" s="105">
        <v>1243</v>
      </c>
      <c r="B1246" s="106">
        <v>33320</v>
      </c>
      <c r="C1246" s="105">
        <v>2.02</v>
      </c>
      <c r="D1246" s="105">
        <f t="shared" si="19"/>
        <v>2134</v>
      </c>
    </row>
    <row r="1247" spans="1:4" ht="12.75">
      <c r="A1247" s="105">
        <v>1244</v>
      </c>
      <c r="B1247" s="106">
        <v>33323</v>
      </c>
      <c r="C1247" s="105">
        <v>2.11</v>
      </c>
      <c r="D1247" s="105">
        <f t="shared" si="19"/>
        <v>2133</v>
      </c>
    </row>
    <row r="1248" spans="1:4" ht="12.75">
      <c r="A1248" s="105">
        <v>1245</v>
      </c>
      <c r="B1248" s="106">
        <v>33324</v>
      </c>
      <c r="C1248" s="105">
        <v>2.17</v>
      </c>
      <c r="D1248" s="105">
        <f t="shared" si="19"/>
        <v>2132</v>
      </c>
    </row>
    <row r="1249" spans="1:4" ht="12.75">
      <c r="A1249" s="105">
        <v>1246</v>
      </c>
      <c r="B1249" s="106">
        <v>33325</v>
      </c>
      <c r="C1249" s="105">
        <v>2.07</v>
      </c>
      <c r="D1249" s="105">
        <f t="shared" si="19"/>
        <v>2131</v>
      </c>
    </row>
    <row r="1250" spans="1:4" ht="12.75">
      <c r="A1250" s="105">
        <v>1247</v>
      </c>
      <c r="B1250" s="106">
        <v>33326</v>
      </c>
      <c r="C1250" s="105">
        <v>2.04</v>
      </c>
      <c r="D1250" s="105">
        <f t="shared" si="19"/>
        <v>2130</v>
      </c>
    </row>
    <row r="1251" spans="1:4" ht="12.75">
      <c r="A1251" s="105">
        <v>1248</v>
      </c>
      <c r="B1251" s="106">
        <v>33327</v>
      </c>
      <c r="C1251" s="105">
        <v>2.12</v>
      </c>
      <c r="D1251" s="105">
        <f t="shared" si="19"/>
        <v>2129</v>
      </c>
    </row>
    <row r="1252" spans="1:4" ht="12.75">
      <c r="A1252" s="105">
        <v>1249</v>
      </c>
      <c r="B1252" s="106">
        <v>33330</v>
      </c>
      <c r="C1252" s="105">
        <v>2.2</v>
      </c>
      <c r="D1252" s="105">
        <f t="shared" si="19"/>
        <v>2128</v>
      </c>
    </row>
    <row r="1253" spans="1:4" ht="12.75">
      <c r="A1253" s="105">
        <v>1250</v>
      </c>
      <c r="B1253" s="106">
        <v>33331</v>
      </c>
      <c r="C1253" s="105">
        <v>2.15</v>
      </c>
      <c r="D1253" s="105">
        <f t="shared" si="19"/>
        <v>2127</v>
      </c>
    </row>
    <row r="1254" spans="1:4" ht="12.75">
      <c r="A1254" s="105">
        <v>1251</v>
      </c>
      <c r="B1254" s="106">
        <v>33332</v>
      </c>
      <c r="C1254" s="105">
        <v>2.17</v>
      </c>
      <c r="D1254" s="105">
        <f t="shared" si="19"/>
        <v>2126</v>
      </c>
    </row>
    <row r="1255" spans="1:4" ht="12.75">
      <c r="A1255" s="105">
        <v>1252</v>
      </c>
      <c r="B1255" s="106">
        <v>33333</v>
      </c>
      <c r="C1255" s="105">
        <v>2.17</v>
      </c>
      <c r="D1255" s="105">
        <f t="shared" si="19"/>
        <v>2125</v>
      </c>
    </row>
    <row r="1256" spans="1:4" ht="12.75">
      <c r="A1256" s="105">
        <v>1253</v>
      </c>
      <c r="B1256" s="106">
        <v>33334</v>
      </c>
      <c r="C1256" s="105">
        <v>2.18</v>
      </c>
      <c r="D1256" s="105">
        <f t="shared" si="19"/>
        <v>2124</v>
      </c>
    </row>
    <row r="1257" spans="1:4" ht="12.75">
      <c r="A1257" s="105">
        <v>1254</v>
      </c>
      <c r="B1257" s="106">
        <v>33337</v>
      </c>
      <c r="C1257" s="105">
        <v>2.16</v>
      </c>
      <c r="D1257" s="105">
        <f t="shared" si="19"/>
        <v>2123</v>
      </c>
    </row>
    <row r="1258" spans="1:4" ht="12.75">
      <c r="A1258" s="105">
        <v>1255</v>
      </c>
      <c r="B1258" s="106">
        <v>33338</v>
      </c>
      <c r="C1258" s="105">
        <v>2.22</v>
      </c>
      <c r="D1258" s="105">
        <f t="shared" si="19"/>
        <v>2122</v>
      </c>
    </row>
    <row r="1259" spans="1:4" ht="12.75">
      <c r="A1259" s="105">
        <v>1256</v>
      </c>
      <c r="B1259" s="106">
        <v>33339</v>
      </c>
      <c r="C1259" s="105">
        <v>2.23</v>
      </c>
      <c r="D1259" s="105">
        <f t="shared" si="19"/>
        <v>2121</v>
      </c>
    </row>
    <row r="1260" spans="1:4" ht="12.75">
      <c r="A1260" s="105">
        <v>1257</v>
      </c>
      <c r="B1260" s="106">
        <v>33340</v>
      </c>
      <c r="C1260" s="105">
        <v>2.22</v>
      </c>
      <c r="D1260" s="105">
        <f t="shared" si="19"/>
        <v>2120</v>
      </c>
    </row>
    <row r="1261" spans="1:4" ht="12.75">
      <c r="A1261" s="105">
        <v>1258</v>
      </c>
      <c r="B1261" s="106">
        <v>33344</v>
      </c>
      <c r="C1261" s="105">
        <v>2.25</v>
      </c>
      <c r="D1261" s="105">
        <f t="shared" si="19"/>
        <v>2119</v>
      </c>
    </row>
    <row r="1262" spans="1:4" ht="12.75">
      <c r="A1262" s="105">
        <v>1259</v>
      </c>
      <c r="B1262" s="106">
        <v>33345</v>
      </c>
      <c r="C1262" s="105">
        <v>2.19</v>
      </c>
      <c r="D1262" s="105">
        <f t="shared" si="19"/>
        <v>2118</v>
      </c>
    </row>
    <row r="1263" spans="1:4" ht="12.75">
      <c r="A1263" s="105">
        <v>1260</v>
      </c>
      <c r="B1263" s="106">
        <v>33346</v>
      </c>
      <c r="C1263" s="105">
        <v>2.15</v>
      </c>
      <c r="D1263" s="105">
        <f t="shared" si="19"/>
        <v>2117</v>
      </c>
    </row>
    <row r="1264" spans="1:4" ht="12.75">
      <c r="A1264" s="105">
        <v>1261</v>
      </c>
      <c r="B1264" s="106">
        <v>33347</v>
      </c>
      <c r="C1264" s="105">
        <v>2.17</v>
      </c>
      <c r="D1264" s="105">
        <f t="shared" si="19"/>
        <v>2116</v>
      </c>
    </row>
    <row r="1265" spans="1:4" ht="12.75">
      <c r="A1265" s="105">
        <v>1262</v>
      </c>
      <c r="B1265" s="106">
        <v>33348</v>
      </c>
      <c r="C1265" s="105">
        <v>2.17</v>
      </c>
      <c r="D1265" s="105">
        <f t="shared" si="19"/>
        <v>2115</v>
      </c>
    </row>
    <row r="1266" spans="1:4" ht="12.75">
      <c r="A1266" s="105">
        <v>1263</v>
      </c>
      <c r="B1266" s="106">
        <v>33351</v>
      </c>
      <c r="C1266" s="105">
        <v>2.15</v>
      </c>
      <c r="D1266" s="105">
        <f t="shared" si="19"/>
        <v>2114</v>
      </c>
    </row>
    <row r="1267" spans="1:4" ht="12.75">
      <c r="A1267" s="105">
        <v>1264</v>
      </c>
      <c r="B1267" s="106">
        <v>33352</v>
      </c>
      <c r="C1267" s="105">
        <v>2.22</v>
      </c>
      <c r="D1267" s="105">
        <f t="shared" si="19"/>
        <v>2113</v>
      </c>
    </row>
    <row r="1268" spans="1:4" ht="12.75">
      <c r="A1268" s="105">
        <v>1265</v>
      </c>
      <c r="B1268" s="106">
        <v>33353</v>
      </c>
      <c r="C1268" s="105">
        <v>2.26</v>
      </c>
      <c r="D1268" s="105">
        <f t="shared" si="19"/>
        <v>2112</v>
      </c>
    </row>
    <row r="1269" spans="1:4" ht="12.75">
      <c r="A1269" s="105">
        <v>1266</v>
      </c>
      <c r="B1269" s="106">
        <v>33354</v>
      </c>
      <c r="C1269" s="105">
        <v>2.19</v>
      </c>
      <c r="D1269" s="105">
        <f t="shared" si="19"/>
        <v>2111</v>
      </c>
    </row>
    <row r="1270" spans="1:4" ht="12.75">
      <c r="A1270" s="105">
        <v>1267</v>
      </c>
      <c r="B1270" s="106">
        <v>33355</v>
      </c>
      <c r="C1270" s="105">
        <v>2.22</v>
      </c>
      <c r="D1270" s="105">
        <f t="shared" si="19"/>
        <v>2110</v>
      </c>
    </row>
    <row r="1271" spans="1:4" ht="12.75">
      <c r="A1271" s="105">
        <v>1268</v>
      </c>
      <c r="B1271" s="106">
        <v>33358</v>
      </c>
      <c r="C1271" s="105">
        <v>2.19</v>
      </c>
      <c r="D1271" s="105">
        <f t="shared" si="19"/>
        <v>2109</v>
      </c>
    </row>
    <row r="1272" spans="1:4" ht="12.75">
      <c r="A1272" s="105">
        <v>1269</v>
      </c>
      <c r="B1272" s="106">
        <v>33359</v>
      </c>
      <c r="C1272" s="105">
        <v>2.28</v>
      </c>
      <c r="D1272" s="105">
        <f t="shared" si="19"/>
        <v>2108</v>
      </c>
    </row>
    <row r="1273" spans="1:4" ht="12.75">
      <c r="A1273" s="105">
        <v>1270</v>
      </c>
      <c r="B1273" s="106">
        <v>33360</v>
      </c>
      <c r="C1273" s="105">
        <v>2.42</v>
      </c>
      <c r="D1273" s="105">
        <f t="shared" si="19"/>
        <v>2107</v>
      </c>
    </row>
    <row r="1274" spans="1:4" ht="12.75">
      <c r="A1274" s="105">
        <v>1271</v>
      </c>
      <c r="B1274" s="106">
        <v>33361</v>
      </c>
      <c r="C1274" s="105">
        <v>2.37</v>
      </c>
      <c r="D1274" s="105">
        <f t="shared" si="19"/>
        <v>2106</v>
      </c>
    </row>
    <row r="1275" spans="1:4" ht="12.75">
      <c r="A1275" s="105">
        <v>1272</v>
      </c>
      <c r="B1275" s="106">
        <v>33362</v>
      </c>
      <c r="C1275" s="105">
        <v>2.31</v>
      </c>
      <c r="D1275" s="105">
        <f t="shared" si="19"/>
        <v>2105</v>
      </c>
    </row>
    <row r="1276" spans="1:4" ht="12.75">
      <c r="A1276" s="105">
        <v>1273</v>
      </c>
      <c r="B1276" s="106">
        <v>33365</v>
      </c>
      <c r="C1276" s="105">
        <v>2.39</v>
      </c>
      <c r="D1276" s="105">
        <f t="shared" si="19"/>
        <v>2104</v>
      </c>
    </row>
    <row r="1277" spans="1:4" ht="12.75">
      <c r="A1277" s="105">
        <v>1274</v>
      </c>
      <c r="B1277" s="106">
        <v>33366</v>
      </c>
      <c r="C1277" s="105">
        <v>2.4</v>
      </c>
      <c r="D1277" s="105">
        <f t="shared" si="19"/>
        <v>2103</v>
      </c>
    </row>
    <row r="1278" spans="1:4" ht="12.75">
      <c r="A1278" s="105">
        <v>1275</v>
      </c>
      <c r="B1278" s="106">
        <v>33367</v>
      </c>
      <c r="C1278" s="105">
        <v>2.39</v>
      </c>
      <c r="D1278" s="105">
        <f t="shared" si="19"/>
        <v>2102</v>
      </c>
    </row>
    <row r="1279" spans="1:4" ht="12.75">
      <c r="A1279" s="105">
        <v>1276</v>
      </c>
      <c r="B1279" s="106">
        <v>33368</v>
      </c>
      <c r="C1279" s="105">
        <v>2.43</v>
      </c>
      <c r="D1279" s="105">
        <f t="shared" si="19"/>
        <v>2101</v>
      </c>
    </row>
    <row r="1280" spans="1:4" ht="12.75">
      <c r="A1280" s="105">
        <v>1277</v>
      </c>
      <c r="B1280" s="106">
        <v>33369</v>
      </c>
      <c r="C1280" s="105">
        <v>2.5</v>
      </c>
      <c r="D1280" s="105">
        <f t="shared" si="19"/>
        <v>2100</v>
      </c>
    </row>
    <row r="1281" spans="1:4" ht="12.75">
      <c r="A1281" s="105">
        <v>1278</v>
      </c>
      <c r="B1281" s="106">
        <v>33372</v>
      </c>
      <c r="C1281" s="105">
        <v>2.51</v>
      </c>
      <c r="D1281" s="105">
        <f t="shared" si="19"/>
        <v>2099</v>
      </c>
    </row>
    <row r="1282" spans="1:4" ht="12.75">
      <c r="A1282" s="105">
        <v>1279</v>
      </c>
      <c r="B1282" s="106">
        <v>33373</v>
      </c>
      <c r="C1282" s="105">
        <v>2.52</v>
      </c>
      <c r="D1282" s="105">
        <f t="shared" si="19"/>
        <v>2098</v>
      </c>
    </row>
    <row r="1283" spans="1:4" ht="12.75">
      <c r="A1283" s="105">
        <v>1280</v>
      </c>
      <c r="B1283" s="106">
        <v>33374</v>
      </c>
      <c r="C1283" s="105">
        <v>2.52</v>
      </c>
      <c r="D1283" s="105">
        <f t="shared" si="19"/>
        <v>2097</v>
      </c>
    </row>
    <row r="1284" spans="1:4" ht="12.75">
      <c r="A1284" s="105">
        <v>1281</v>
      </c>
      <c r="B1284" s="106">
        <v>33375</v>
      </c>
      <c r="C1284" s="105">
        <v>2.44</v>
      </c>
      <c r="D1284" s="105">
        <f aca="true" t="shared" si="20" ref="D1284:D1347">3377-A1284</f>
        <v>2096</v>
      </c>
    </row>
    <row r="1285" spans="1:4" ht="12.75">
      <c r="A1285" s="105">
        <v>1282</v>
      </c>
      <c r="B1285" s="106">
        <v>33376</v>
      </c>
      <c r="C1285" s="105">
        <v>2.48</v>
      </c>
      <c r="D1285" s="105">
        <f t="shared" si="20"/>
        <v>2095</v>
      </c>
    </row>
    <row r="1286" spans="1:4" ht="12.75">
      <c r="A1286" s="105">
        <v>1283</v>
      </c>
      <c r="B1286" s="106">
        <v>33379</v>
      </c>
      <c r="C1286" s="105">
        <v>2.44</v>
      </c>
      <c r="D1286" s="105">
        <f t="shared" si="20"/>
        <v>2094</v>
      </c>
    </row>
    <row r="1287" spans="1:4" ht="12.75">
      <c r="A1287" s="105">
        <v>1284</v>
      </c>
      <c r="B1287" s="106">
        <v>33380</v>
      </c>
      <c r="C1287" s="105">
        <v>2.65</v>
      </c>
      <c r="D1287" s="105">
        <f t="shared" si="20"/>
        <v>2093</v>
      </c>
    </row>
    <row r="1288" spans="1:4" ht="12.75">
      <c r="A1288" s="105">
        <v>1285</v>
      </c>
      <c r="B1288" s="106">
        <v>33381</v>
      </c>
      <c r="C1288" s="105">
        <v>2.6</v>
      </c>
      <c r="D1288" s="105">
        <f t="shared" si="20"/>
        <v>2092</v>
      </c>
    </row>
    <row r="1289" spans="1:4" ht="12.75">
      <c r="A1289" s="105">
        <v>1286</v>
      </c>
      <c r="B1289" s="106">
        <v>33382</v>
      </c>
      <c r="C1289" s="105">
        <v>2.6</v>
      </c>
      <c r="D1289" s="105">
        <f t="shared" si="20"/>
        <v>2091</v>
      </c>
    </row>
    <row r="1290" spans="1:4" ht="12.75">
      <c r="A1290" s="105">
        <v>1287</v>
      </c>
      <c r="B1290" s="106">
        <v>33383</v>
      </c>
      <c r="C1290" s="105">
        <v>2.55</v>
      </c>
      <c r="D1290" s="105">
        <f t="shared" si="20"/>
        <v>2090</v>
      </c>
    </row>
    <row r="1291" spans="1:4" ht="12.75">
      <c r="A1291" s="105">
        <v>1288</v>
      </c>
      <c r="B1291" s="106">
        <v>33387</v>
      </c>
      <c r="C1291" s="105">
        <v>2.43</v>
      </c>
      <c r="D1291" s="105">
        <f t="shared" si="20"/>
        <v>2089</v>
      </c>
    </row>
    <row r="1292" spans="1:4" ht="12.75">
      <c r="A1292" s="105">
        <v>1289</v>
      </c>
      <c r="B1292" s="106">
        <v>33388</v>
      </c>
      <c r="C1292" s="105">
        <v>2.43</v>
      </c>
      <c r="D1292" s="105">
        <f t="shared" si="20"/>
        <v>2088</v>
      </c>
    </row>
    <row r="1293" spans="1:4" ht="12.75">
      <c r="A1293" s="105">
        <v>1290</v>
      </c>
      <c r="B1293" s="106">
        <v>33389</v>
      </c>
      <c r="C1293" s="105">
        <v>2.5</v>
      </c>
      <c r="D1293" s="105">
        <f t="shared" si="20"/>
        <v>2087</v>
      </c>
    </row>
    <row r="1294" spans="1:4" ht="12.75">
      <c r="A1294" s="105">
        <v>1291</v>
      </c>
      <c r="B1294" s="106">
        <v>33390</v>
      </c>
      <c r="C1294" s="105">
        <v>2.51</v>
      </c>
      <c r="D1294" s="105">
        <f t="shared" si="20"/>
        <v>2086</v>
      </c>
    </row>
    <row r="1295" spans="1:4" ht="12.75">
      <c r="A1295" s="105">
        <v>1292</v>
      </c>
      <c r="B1295" s="106">
        <v>33393</v>
      </c>
      <c r="C1295" s="105">
        <v>2.54</v>
      </c>
      <c r="D1295" s="105">
        <f t="shared" si="20"/>
        <v>2085</v>
      </c>
    </row>
    <row r="1296" spans="1:4" ht="12.75">
      <c r="A1296" s="105">
        <v>1293</v>
      </c>
      <c r="B1296" s="106">
        <v>33394</v>
      </c>
      <c r="C1296" s="105">
        <v>2.49</v>
      </c>
      <c r="D1296" s="105">
        <f t="shared" si="20"/>
        <v>2084</v>
      </c>
    </row>
    <row r="1297" spans="1:4" ht="12.75">
      <c r="A1297" s="105">
        <v>1294</v>
      </c>
      <c r="B1297" s="106">
        <v>33395</v>
      </c>
      <c r="C1297" s="105">
        <v>2.47</v>
      </c>
      <c r="D1297" s="105">
        <f t="shared" si="20"/>
        <v>2083</v>
      </c>
    </row>
    <row r="1298" spans="1:4" ht="12.75">
      <c r="A1298" s="105">
        <v>1295</v>
      </c>
      <c r="B1298" s="106">
        <v>33396</v>
      </c>
      <c r="C1298" s="105">
        <v>2.52</v>
      </c>
      <c r="D1298" s="105">
        <f t="shared" si="20"/>
        <v>2082</v>
      </c>
    </row>
    <row r="1299" spans="1:4" ht="12.75">
      <c r="A1299" s="105">
        <v>1296</v>
      </c>
      <c r="B1299" s="106">
        <v>33397</v>
      </c>
      <c r="C1299" s="105">
        <v>2.54</v>
      </c>
      <c r="D1299" s="105">
        <f t="shared" si="20"/>
        <v>2081</v>
      </c>
    </row>
    <row r="1300" spans="1:4" ht="12.75">
      <c r="A1300" s="105">
        <v>1297</v>
      </c>
      <c r="B1300" s="106">
        <v>33400</v>
      </c>
      <c r="C1300" s="105">
        <v>2.58</v>
      </c>
      <c r="D1300" s="105">
        <f t="shared" si="20"/>
        <v>2080</v>
      </c>
    </row>
    <row r="1301" spans="1:4" ht="12.75">
      <c r="A1301" s="105">
        <v>1298</v>
      </c>
      <c r="B1301" s="106">
        <v>33401</v>
      </c>
      <c r="C1301" s="105">
        <v>2.67</v>
      </c>
      <c r="D1301" s="105">
        <f t="shared" si="20"/>
        <v>2079</v>
      </c>
    </row>
    <row r="1302" spans="1:4" ht="12.75">
      <c r="A1302" s="105">
        <v>1299</v>
      </c>
      <c r="B1302" s="106">
        <v>33402</v>
      </c>
      <c r="C1302" s="105">
        <v>2.66</v>
      </c>
      <c r="D1302" s="105">
        <f t="shared" si="20"/>
        <v>2078</v>
      </c>
    </row>
    <row r="1303" spans="1:4" ht="12.75">
      <c r="A1303" s="105">
        <v>1300</v>
      </c>
      <c r="B1303" s="106">
        <v>33403</v>
      </c>
      <c r="C1303" s="105">
        <v>2.69</v>
      </c>
      <c r="D1303" s="105">
        <f t="shared" si="20"/>
        <v>2077</v>
      </c>
    </row>
    <row r="1304" spans="1:4" ht="12.75">
      <c r="A1304" s="105">
        <v>1301</v>
      </c>
      <c r="B1304" s="106">
        <v>33404</v>
      </c>
      <c r="C1304" s="105">
        <v>2.72</v>
      </c>
      <c r="D1304" s="105">
        <f t="shared" si="20"/>
        <v>2076</v>
      </c>
    </row>
    <row r="1305" spans="1:4" ht="12.75">
      <c r="A1305" s="105">
        <v>1302</v>
      </c>
      <c r="B1305" s="106">
        <v>33407</v>
      </c>
      <c r="C1305" s="105">
        <v>2.76</v>
      </c>
      <c r="D1305" s="105">
        <f t="shared" si="20"/>
        <v>2075</v>
      </c>
    </row>
    <row r="1306" spans="1:4" ht="12.75">
      <c r="A1306" s="105">
        <v>1303</v>
      </c>
      <c r="B1306" s="106">
        <v>33408</v>
      </c>
      <c r="C1306" s="105">
        <v>2.79</v>
      </c>
      <c r="D1306" s="105">
        <f t="shared" si="20"/>
        <v>2074</v>
      </c>
    </row>
    <row r="1307" spans="1:4" ht="12.75">
      <c r="A1307" s="105">
        <v>1304</v>
      </c>
      <c r="B1307" s="106">
        <v>33409</v>
      </c>
      <c r="C1307" s="105">
        <v>2.72</v>
      </c>
      <c r="D1307" s="105">
        <f t="shared" si="20"/>
        <v>2073</v>
      </c>
    </row>
    <row r="1308" spans="1:4" ht="12.75">
      <c r="A1308" s="105">
        <v>1305</v>
      </c>
      <c r="B1308" s="106">
        <v>33410</v>
      </c>
      <c r="C1308" s="105">
        <v>2.81</v>
      </c>
      <c r="D1308" s="105">
        <f t="shared" si="20"/>
        <v>2072</v>
      </c>
    </row>
    <row r="1309" spans="1:4" ht="12.75">
      <c r="A1309" s="105">
        <v>1306</v>
      </c>
      <c r="B1309" s="106">
        <v>33411</v>
      </c>
      <c r="C1309" s="105">
        <v>2.88</v>
      </c>
      <c r="D1309" s="105">
        <f t="shared" si="20"/>
        <v>2071</v>
      </c>
    </row>
    <row r="1310" spans="1:4" ht="12.75">
      <c r="A1310" s="105">
        <v>1307</v>
      </c>
      <c r="B1310" s="106">
        <v>33414</v>
      </c>
      <c r="C1310" s="105">
        <v>2.83</v>
      </c>
      <c r="D1310" s="105">
        <f t="shared" si="20"/>
        <v>2070</v>
      </c>
    </row>
    <row r="1311" spans="1:4" ht="12.75">
      <c r="A1311" s="105">
        <v>1308</v>
      </c>
      <c r="B1311" s="106">
        <v>33415</v>
      </c>
      <c r="C1311" s="105">
        <v>2.79</v>
      </c>
      <c r="D1311" s="105">
        <f t="shared" si="20"/>
        <v>2069</v>
      </c>
    </row>
    <row r="1312" spans="1:4" ht="12.75">
      <c r="A1312" s="105">
        <v>1309</v>
      </c>
      <c r="B1312" s="106">
        <v>33416</v>
      </c>
      <c r="C1312" s="105">
        <v>2.74</v>
      </c>
      <c r="D1312" s="105">
        <f t="shared" si="20"/>
        <v>2068</v>
      </c>
    </row>
    <row r="1313" spans="1:4" ht="12.75">
      <c r="A1313" s="105">
        <v>1310</v>
      </c>
      <c r="B1313" s="106">
        <v>33417</v>
      </c>
      <c r="C1313" s="105">
        <v>2.84</v>
      </c>
      <c r="D1313" s="105">
        <f t="shared" si="20"/>
        <v>2067</v>
      </c>
    </row>
    <row r="1314" spans="1:4" ht="12.75">
      <c r="A1314" s="105">
        <v>1311</v>
      </c>
      <c r="B1314" s="106">
        <v>33418</v>
      </c>
      <c r="C1314" s="105">
        <v>2.81</v>
      </c>
      <c r="D1314" s="105">
        <f t="shared" si="20"/>
        <v>2066</v>
      </c>
    </row>
    <row r="1315" spans="1:4" ht="12.75">
      <c r="A1315" s="105">
        <v>1312</v>
      </c>
      <c r="B1315" s="106">
        <v>33421</v>
      </c>
      <c r="C1315" s="105">
        <v>2.8</v>
      </c>
      <c r="D1315" s="105">
        <f t="shared" si="20"/>
        <v>2065</v>
      </c>
    </row>
    <row r="1316" spans="1:4" ht="12.75">
      <c r="A1316" s="105">
        <v>1313</v>
      </c>
      <c r="B1316" s="106">
        <v>33423</v>
      </c>
      <c r="C1316" s="105">
        <v>2.89</v>
      </c>
      <c r="D1316" s="105">
        <f t="shared" si="20"/>
        <v>2064</v>
      </c>
    </row>
    <row r="1317" spans="1:4" ht="12.75">
      <c r="A1317" s="105">
        <v>1314</v>
      </c>
      <c r="B1317" s="106">
        <v>33424</v>
      </c>
      <c r="C1317" s="105">
        <v>2.96</v>
      </c>
      <c r="D1317" s="105">
        <f t="shared" si="20"/>
        <v>2063</v>
      </c>
    </row>
    <row r="1318" spans="1:4" ht="12.75">
      <c r="A1318" s="105">
        <v>1315</v>
      </c>
      <c r="B1318" s="106">
        <v>33425</v>
      </c>
      <c r="C1318" s="105">
        <v>3.07</v>
      </c>
      <c r="D1318" s="105">
        <f t="shared" si="20"/>
        <v>2062</v>
      </c>
    </row>
    <row r="1319" spans="1:4" ht="12.75">
      <c r="A1319" s="105">
        <v>1316</v>
      </c>
      <c r="B1319" s="106">
        <v>33428</v>
      </c>
      <c r="C1319" s="105">
        <v>3.05</v>
      </c>
      <c r="D1319" s="105">
        <f t="shared" si="20"/>
        <v>2061</v>
      </c>
    </row>
    <row r="1320" spans="1:4" ht="12.75">
      <c r="A1320" s="105">
        <v>1317</v>
      </c>
      <c r="B1320" s="106">
        <v>33429</v>
      </c>
      <c r="C1320" s="105">
        <v>2.99</v>
      </c>
      <c r="D1320" s="105">
        <f t="shared" si="20"/>
        <v>2060</v>
      </c>
    </row>
    <row r="1321" spans="1:4" ht="12.75">
      <c r="A1321" s="105">
        <v>1318</v>
      </c>
      <c r="B1321" s="106">
        <v>33430</v>
      </c>
      <c r="C1321" s="105">
        <v>3.06</v>
      </c>
      <c r="D1321" s="105">
        <f t="shared" si="20"/>
        <v>2059</v>
      </c>
    </row>
    <row r="1322" spans="1:4" ht="12.75">
      <c r="A1322" s="105">
        <v>1319</v>
      </c>
      <c r="B1322" s="106">
        <v>33431</v>
      </c>
      <c r="C1322" s="105">
        <v>3.17</v>
      </c>
      <c r="D1322" s="105">
        <f t="shared" si="20"/>
        <v>2058</v>
      </c>
    </row>
    <row r="1323" spans="1:4" ht="12.75">
      <c r="A1323" s="105">
        <v>1320</v>
      </c>
      <c r="B1323" s="106">
        <v>33432</v>
      </c>
      <c r="C1323" s="105">
        <v>3.22</v>
      </c>
      <c r="D1323" s="105">
        <f t="shared" si="20"/>
        <v>2057</v>
      </c>
    </row>
    <row r="1324" spans="1:4" ht="12.75">
      <c r="A1324" s="105">
        <v>1321</v>
      </c>
      <c r="B1324" s="106">
        <v>33435</v>
      </c>
      <c r="C1324" s="105">
        <v>3.2</v>
      </c>
      <c r="D1324" s="105">
        <f t="shared" si="20"/>
        <v>2056</v>
      </c>
    </row>
    <row r="1325" spans="1:4" ht="12.75">
      <c r="A1325" s="105">
        <v>1322</v>
      </c>
      <c r="B1325" s="106">
        <v>33436</v>
      </c>
      <c r="C1325" s="105">
        <v>3.09</v>
      </c>
      <c r="D1325" s="105">
        <f t="shared" si="20"/>
        <v>2055</v>
      </c>
    </row>
    <row r="1326" spans="1:4" ht="12.75">
      <c r="A1326" s="105">
        <v>1323</v>
      </c>
      <c r="B1326" s="106">
        <v>33437</v>
      </c>
      <c r="C1326" s="105">
        <v>2.88</v>
      </c>
      <c r="D1326" s="105">
        <f t="shared" si="20"/>
        <v>2054</v>
      </c>
    </row>
    <row r="1327" spans="1:4" ht="12.75">
      <c r="A1327" s="105">
        <v>1324</v>
      </c>
      <c r="B1327" s="106">
        <v>33438</v>
      </c>
      <c r="C1327" s="105">
        <v>2.85</v>
      </c>
      <c r="D1327" s="105">
        <f t="shared" si="20"/>
        <v>2053</v>
      </c>
    </row>
    <row r="1328" spans="1:4" ht="12.75">
      <c r="A1328" s="105">
        <v>1325</v>
      </c>
      <c r="B1328" s="106">
        <v>33439</v>
      </c>
      <c r="C1328" s="105">
        <v>2.96</v>
      </c>
      <c r="D1328" s="105">
        <f t="shared" si="20"/>
        <v>2052</v>
      </c>
    </row>
    <row r="1329" spans="1:4" ht="12.75">
      <c r="A1329" s="105">
        <v>1326</v>
      </c>
      <c r="B1329" s="106">
        <v>33442</v>
      </c>
      <c r="C1329" s="105">
        <v>3.07</v>
      </c>
      <c r="D1329" s="105">
        <f t="shared" si="20"/>
        <v>2051</v>
      </c>
    </row>
    <row r="1330" spans="1:4" ht="12.75">
      <c r="A1330" s="105">
        <v>1327</v>
      </c>
      <c r="B1330" s="106">
        <v>33443</v>
      </c>
      <c r="C1330" s="105">
        <v>3.15</v>
      </c>
      <c r="D1330" s="105">
        <f t="shared" si="20"/>
        <v>2050</v>
      </c>
    </row>
    <row r="1331" spans="1:4" ht="12.75">
      <c r="A1331" s="105">
        <v>1328</v>
      </c>
      <c r="B1331" s="106">
        <v>33444</v>
      </c>
      <c r="C1331" s="105">
        <v>3.21</v>
      </c>
      <c r="D1331" s="105">
        <f t="shared" si="20"/>
        <v>2049</v>
      </c>
    </row>
    <row r="1332" spans="1:4" ht="12.75">
      <c r="A1332" s="105">
        <v>1329</v>
      </c>
      <c r="B1332" s="106">
        <v>33445</v>
      </c>
      <c r="C1332" s="105">
        <v>3.26</v>
      </c>
      <c r="D1332" s="105">
        <f t="shared" si="20"/>
        <v>2048</v>
      </c>
    </row>
    <row r="1333" spans="1:4" ht="12.75">
      <c r="A1333" s="105">
        <v>1330</v>
      </c>
      <c r="B1333" s="106">
        <v>33446</v>
      </c>
      <c r="C1333" s="105">
        <v>3.11</v>
      </c>
      <c r="D1333" s="105">
        <f t="shared" si="20"/>
        <v>2047</v>
      </c>
    </row>
    <row r="1334" spans="1:4" ht="12.75">
      <c r="A1334" s="105">
        <v>1331</v>
      </c>
      <c r="B1334" s="106">
        <v>33449</v>
      </c>
      <c r="C1334" s="105">
        <v>3.1</v>
      </c>
      <c r="D1334" s="105">
        <f t="shared" si="20"/>
        <v>2046</v>
      </c>
    </row>
    <row r="1335" spans="1:4" ht="12.75">
      <c r="A1335" s="105">
        <v>1332</v>
      </c>
      <c r="B1335" s="106">
        <v>33450</v>
      </c>
      <c r="C1335" s="105">
        <v>3.04</v>
      </c>
      <c r="D1335" s="105">
        <f t="shared" si="20"/>
        <v>2045</v>
      </c>
    </row>
    <row r="1336" spans="1:4" ht="12.75">
      <c r="A1336" s="105">
        <v>1333</v>
      </c>
      <c r="B1336" s="106">
        <v>33451</v>
      </c>
      <c r="C1336" s="105">
        <v>2.96</v>
      </c>
      <c r="D1336" s="105">
        <f t="shared" si="20"/>
        <v>2044</v>
      </c>
    </row>
    <row r="1337" spans="1:4" ht="12.75">
      <c r="A1337" s="105">
        <v>1334</v>
      </c>
      <c r="B1337" s="106">
        <v>33452</v>
      </c>
      <c r="C1337" s="105">
        <v>2.9</v>
      </c>
      <c r="D1337" s="105">
        <f t="shared" si="20"/>
        <v>2043</v>
      </c>
    </row>
    <row r="1338" spans="1:4" ht="12.75">
      <c r="A1338" s="105">
        <v>1335</v>
      </c>
      <c r="B1338" s="106">
        <v>33453</v>
      </c>
      <c r="C1338" s="105">
        <v>3.01</v>
      </c>
      <c r="D1338" s="105">
        <f t="shared" si="20"/>
        <v>2042</v>
      </c>
    </row>
    <row r="1339" spans="1:4" ht="12.75">
      <c r="A1339" s="105">
        <v>1336</v>
      </c>
      <c r="B1339" s="106">
        <v>33456</v>
      </c>
      <c r="C1339" s="105">
        <v>3.09</v>
      </c>
      <c r="D1339" s="105">
        <f t="shared" si="20"/>
        <v>2041</v>
      </c>
    </row>
    <row r="1340" spans="1:4" ht="12.75">
      <c r="A1340" s="105">
        <v>1337</v>
      </c>
      <c r="B1340" s="106">
        <v>33457</v>
      </c>
      <c r="C1340" s="105">
        <v>3.09</v>
      </c>
      <c r="D1340" s="105">
        <f t="shared" si="20"/>
        <v>2040</v>
      </c>
    </row>
    <row r="1341" spans="1:4" ht="12.75">
      <c r="A1341" s="105">
        <v>1338</v>
      </c>
      <c r="B1341" s="106">
        <v>33458</v>
      </c>
      <c r="C1341" s="105">
        <v>3.17</v>
      </c>
      <c r="D1341" s="105">
        <f t="shared" si="20"/>
        <v>2039</v>
      </c>
    </row>
    <row r="1342" spans="1:4" ht="12.75">
      <c r="A1342" s="105">
        <v>1339</v>
      </c>
      <c r="B1342" s="106">
        <v>33459</v>
      </c>
      <c r="C1342" s="105">
        <v>3.24</v>
      </c>
      <c r="D1342" s="105">
        <f t="shared" si="20"/>
        <v>2038</v>
      </c>
    </row>
    <row r="1343" spans="1:4" ht="12.75">
      <c r="A1343" s="105">
        <v>1340</v>
      </c>
      <c r="B1343" s="106">
        <v>33460</v>
      </c>
      <c r="C1343" s="105">
        <v>3.25</v>
      </c>
      <c r="D1343" s="105">
        <f t="shared" si="20"/>
        <v>2037</v>
      </c>
    </row>
    <row r="1344" spans="1:4" ht="12.75">
      <c r="A1344" s="105">
        <v>1341</v>
      </c>
      <c r="B1344" s="106">
        <v>33463</v>
      </c>
      <c r="C1344" s="105">
        <v>3.27</v>
      </c>
      <c r="D1344" s="105">
        <f t="shared" si="20"/>
        <v>2036</v>
      </c>
    </row>
    <row r="1345" spans="1:4" ht="12.75">
      <c r="A1345" s="105">
        <v>1342</v>
      </c>
      <c r="B1345" s="106">
        <v>33464</v>
      </c>
      <c r="C1345" s="105">
        <v>3.26</v>
      </c>
      <c r="D1345" s="105">
        <f t="shared" si="20"/>
        <v>2035</v>
      </c>
    </row>
    <row r="1346" spans="1:4" ht="12.75">
      <c r="A1346" s="105">
        <v>1343</v>
      </c>
      <c r="B1346" s="106">
        <v>33465</v>
      </c>
      <c r="C1346" s="105">
        <v>3.45</v>
      </c>
      <c r="D1346" s="105">
        <f t="shared" si="20"/>
        <v>2034</v>
      </c>
    </row>
    <row r="1347" spans="1:4" ht="12.75">
      <c r="A1347" s="105">
        <v>1344</v>
      </c>
      <c r="B1347" s="106">
        <v>33466</v>
      </c>
      <c r="C1347" s="105">
        <v>3.38</v>
      </c>
      <c r="D1347" s="105">
        <f t="shared" si="20"/>
        <v>2033</v>
      </c>
    </row>
    <row r="1348" spans="1:4" ht="12.75">
      <c r="A1348" s="105">
        <v>1345</v>
      </c>
      <c r="B1348" s="106">
        <v>33467</v>
      </c>
      <c r="C1348" s="105">
        <v>3.67</v>
      </c>
      <c r="D1348" s="105">
        <f aca="true" t="shared" si="21" ref="D1348:D1411">3377-A1348</f>
        <v>2032</v>
      </c>
    </row>
    <row r="1349" spans="1:4" ht="12.75">
      <c r="A1349" s="105">
        <v>1346</v>
      </c>
      <c r="B1349" s="106">
        <v>33470</v>
      </c>
      <c r="C1349" s="105">
        <v>3.51</v>
      </c>
      <c r="D1349" s="105">
        <f t="shared" si="21"/>
        <v>2031</v>
      </c>
    </row>
    <row r="1350" spans="1:4" ht="12.75">
      <c r="A1350" s="105">
        <v>1347</v>
      </c>
      <c r="B1350" s="106">
        <v>33471</v>
      </c>
      <c r="C1350" s="105">
        <v>3.67</v>
      </c>
      <c r="D1350" s="105">
        <f t="shared" si="21"/>
        <v>2030</v>
      </c>
    </row>
    <row r="1351" spans="1:4" ht="12.75">
      <c r="A1351" s="105">
        <v>1348</v>
      </c>
      <c r="B1351" s="106">
        <v>33472</v>
      </c>
      <c r="C1351" s="105">
        <v>3.68</v>
      </c>
      <c r="D1351" s="105">
        <f t="shared" si="21"/>
        <v>2029</v>
      </c>
    </row>
    <row r="1352" spans="1:4" ht="12.75">
      <c r="A1352" s="105">
        <v>1349</v>
      </c>
      <c r="B1352" s="106">
        <v>33473</v>
      </c>
      <c r="C1352" s="105">
        <v>3.69</v>
      </c>
      <c r="D1352" s="105">
        <f t="shared" si="21"/>
        <v>2028</v>
      </c>
    </row>
    <row r="1353" spans="1:4" ht="12.75">
      <c r="A1353" s="105">
        <v>1350</v>
      </c>
      <c r="B1353" s="106">
        <v>33474</v>
      </c>
      <c r="C1353" s="105">
        <v>3.56</v>
      </c>
      <c r="D1353" s="105">
        <f t="shared" si="21"/>
        <v>2027</v>
      </c>
    </row>
    <row r="1354" spans="1:4" ht="12.75">
      <c r="A1354" s="105">
        <v>1351</v>
      </c>
      <c r="B1354" s="106">
        <v>33477</v>
      </c>
      <c r="C1354" s="105">
        <v>3.48</v>
      </c>
      <c r="D1354" s="105">
        <f t="shared" si="21"/>
        <v>2026</v>
      </c>
    </row>
    <row r="1355" spans="1:4" ht="12.75">
      <c r="A1355" s="105">
        <v>1352</v>
      </c>
      <c r="B1355" s="106">
        <v>33478</v>
      </c>
      <c r="C1355" s="105">
        <v>3.49</v>
      </c>
      <c r="D1355" s="105">
        <f t="shared" si="21"/>
        <v>2025</v>
      </c>
    </row>
    <row r="1356" spans="1:4" ht="12.75">
      <c r="A1356" s="105">
        <v>1353</v>
      </c>
      <c r="B1356" s="106">
        <v>33479</v>
      </c>
      <c r="C1356" s="105">
        <v>3.57</v>
      </c>
      <c r="D1356" s="105">
        <f t="shared" si="21"/>
        <v>2024</v>
      </c>
    </row>
    <row r="1357" spans="1:4" ht="12.75">
      <c r="A1357" s="105">
        <v>1354</v>
      </c>
      <c r="B1357" s="106">
        <v>33480</v>
      </c>
      <c r="C1357" s="105">
        <v>3.65</v>
      </c>
      <c r="D1357" s="105">
        <f t="shared" si="21"/>
        <v>2023</v>
      </c>
    </row>
    <row r="1358" spans="1:4" ht="12.75">
      <c r="A1358" s="105">
        <v>1355</v>
      </c>
      <c r="B1358" s="106">
        <v>33481</v>
      </c>
      <c r="C1358" s="105">
        <v>3.63</v>
      </c>
      <c r="D1358" s="105">
        <f t="shared" si="21"/>
        <v>2022</v>
      </c>
    </row>
    <row r="1359" spans="1:4" ht="12.75">
      <c r="A1359" s="105">
        <v>1356</v>
      </c>
      <c r="B1359" s="106">
        <v>33485</v>
      </c>
      <c r="C1359" s="105">
        <v>3.78</v>
      </c>
      <c r="D1359" s="105">
        <f t="shared" si="21"/>
        <v>2021</v>
      </c>
    </row>
    <row r="1360" spans="1:4" ht="12.75">
      <c r="A1360" s="105">
        <v>1357</v>
      </c>
      <c r="B1360" s="106">
        <v>33486</v>
      </c>
      <c r="C1360" s="105">
        <v>3.86</v>
      </c>
      <c r="D1360" s="105">
        <f t="shared" si="21"/>
        <v>2020</v>
      </c>
    </row>
    <row r="1361" spans="1:4" ht="12.75">
      <c r="A1361" s="105">
        <v>1358</v>
      </c>
      <c r="B1361" s="106">
        <v>33487</v>
      </c>
      <c r="C1361" s="105">
        <v>3.9</v>
      </c>
      <c r="D1361" s="105">
        <f t="shared" si="21"/>
        <v>2019</v>
      </c>
    </row>
    <row r="1362" spans="1:4" ht="12.75">
      <c r="A1362" s="105">
        <v>1359</v>
      </c>
      <c r="B1362" s="106">
        <v>33488</v>
      </c>
      <c r="C1362" s="105">
        <v>3.91</v>
      </c>
      <c r="D1362" s="105">
        <f t="shared" si="21"/>
        <v>2018</v>
      </c>
    </row>
    <row r="1363" spans="1:4" ht="12.75">
      <c r="A1363" s="105">
        <v>1360</v>
      </c>
      <c r="B1363" s="106">
        <v>33491</v>
      </c>
      <c r="C1363" s="105">
        <v>3.99</v>
      </c>
      <c r="D1363" s="105">
        <f t="shared" si="21"/>
        <v>2017</v>
      </c>
    </row>
    <row r="1364" spans="1:4" ht="12.75">
      <c r="A1364" s="105">
        <v>1361</v>
      </c>
      <c r="B1364" s="106">
        <v>33492</v>
      </c>
      <c r="C1364" s="105">
        <v>3.96</v>
      </c>
      <c r="D1364" s="105">
        <f t="shared" si="21"/>
        <v>2016</v>
      </c>
    </row>
    <row r="1365" spans="1:4" ht="12.75">
      <c r="A1365" s="105">
        <v>1362</v>
      </c>
      <c r="B1365" s="106">
        <v>33493</v>
      </c>
      <c r="C1365" s="105">
        <v>3.97</v>
      </c>
      <c r="D1365" s="105">
        <f t="shared" si="21"/>
        <v>2015</v>
      </c>
    </row>
    <row r="1366" spans="1:4" ht="12.75">
      <c r="A1366" s="105">
        <v>1363</v>
      </c>
      <c r="B1366" s="106">
        <v>33494</v>
      </c>
      <c r="C1366" s="105">
        <v>4.01</v>
      </c>
      <c r="D1366" s="105">
        <f t="shared" si="21"/>
        <v>2014</v>
      </c>
    </row>
    <row r="1367" spans="1:4" ht="12.75">
      <c r="A1367" s="105">
        <v>1364</v>
      </c>
      <c r="B1367" s="106">
        <v>33495</v>
      </c>
      <c r="C1367" s="105">
        <v>3.85</v>
      </c>
      <c r="D1367" s="105">
        <f t="shared" si="21"/>
        <v>2013</v>
      </c>
    </row>
    <row r="1368" spans="1:4" ht="12.75">
      <c r="A1368" s="105">
        <v>1365</v>
      </c>
      <c r="B1368" s="106">
        <v>33498</v>
      </c>
      <c r="C1368" s="105">
        <v>3.8</v>
      </c>
      <c r="D1368" s="105">
        <f t="shared" si="21"/>
        <v>2012</v>
      </c>
    </row>
    <row r="1369" spans="1:4" ht="12.75">
      <c r="A1369" s="105">
        <v>1366</v>
      </c>
      <c r="B1369" s="106">
        <v>33499</v>
      </c>
      <c r="C1369" s="105">
        <v>4.01</v>
      </c>
      <c r="D1369" s="105">
        <f t="shared" si="21"/>
        <v>2011</v>
      </c>
    </row>
    <row r="1370" spans="1:4" ht="12.75">
      <c r="A1370" s="105">
        <v>1367</v>
      </c>
      <c r="B1370" s="106">
        <v>33500</v>
      </c>
      <c r="C1370" s="105">
        <v>4.01</v>
      </c>
      <c r="D1370" s="105">
        <f t="shared" si="21"/>
        <v>2010</v>
      </c>
    </row>
    <row r="1371" spans="1:4" ht="12.75">
      <c r="A1371" s="105">
        <v>1368</v>
      </c>
      <c r="B1371" s="106">
        <v>33501</v>
      </c>
      <c r="C1371" s="105">
        <v>3.92</v>
      </c>
      <c r="D1371" s="105">
        <f t="shared" si="21"/>
        <v>2009</v>
      </c>
    </row>
    <row r="1372" spans="1:4" ht="12.75">
      <c r="A1372" s="105">
        <v>1369</v>
      </c>
      <c r="B1372" s="106">
        <v>33502</v>
      </c>
      <c r="C1372" s="105">
        <v>3.95</v>
      </c>
      <c r="D1372" s="105">
        <f t="shared" si="21"/>
        <v>2008</v>
      </c>
    </row>
    <row r="1373" spans="1:4" ht="12.75">
      <c r="A1373" s="105">
        <v>1370</v>
      </c>
      <c r="B1373" s="106">
        <v>33505</v>
      </c>
      <c r="C1373" s="105">
        <v>3.89</v>
      </c>
      <c r="D1373" s="105">
        <f t="shared" si="21"/>
        <v>2007</v>
      </c>
    </row>
    <row r="1374" spans="1:4" ht="12.75">
      <c r="A1374" s="105">
        <v>1371</v>
      </c>
      <c r="B1374" s="106">
        <v>33506</v>
      </c>
      <c r="C1374" s="105">
        <v>3.87</v>
      </c>
      <c r="D1374" s="105">
        <f t="shared" si="21"/>
        <v>2006</v>
      </c>
    </row>
    <row r="1375" spans="1:4" ht="12.75">
      <c r="A1375" s="105">
        <v>1372</v>
      </c>
      <c r="B1375" s="106">
        <v>33507</v>
      </c>
      <c r="C1375" s="105">
        <v>3.78</v>
      </c>
      <c r="D1375" s="105">
        <f t="shared" si="21"/>
        <v>2005</v>
      </c>
    </row>
    <row r="1376" spans="1:4" ht="12.75">
      <c r="A1376" s="105">
        <v>1373</v>
      </c>
      <c r="B1376" s="106">
        <v>33508</v>
      </c>
      <c r="C1376" s="105">
        <v>3.94</v>
      </c>
      <c r="D1376" s="105">
        <f t="shared" si="21"/>
        <v>2004</v>
      </c>
    </row>
    <row r="1377" spans="1:4" ht="12.75">
      <c r="A1377" s="105">
        <v>1374</v>
      </c>
      <c r="B1377" s="106">
        <v>33509</v>
      </c>
      <c r="C1377" s="105">
        <v>3.83</v>
      </c>
      <c r="D1377" s="105">
        <f t="shared" si="21"/>
        <v>2003</v>
      </c>
    </row>
    <row r="1378" spans="1:4" ht="12.75">
      <c r="A1378" s="105">
        <v>1375</v>
      </c>
      <c r="B1378" s="106">
        <v>33512</v>
      </c>
      <c r="C1378" s="105">
        <v>3.67</v>
      </c>
      <c r="D1378" s="105">
        <f t="shared" si="21"/>
        <v>2002</v>
      </c>
    </row>
    <row r="1379" spans="1:4" ht="12.75">
      <c r="A1379" s="105">
        <v>1376</v>
      </c>
      <c r="B1379" s="106">
        <v>33513</v>
      </c>
      <c r="C1379" s="105">
        <v>3.78</v>
      </c>
      <c r="D1379" s="105">
        <f t="shared" si="21"/>
        <v>2001</v>
      </c>
    </row>
    <row r="1380" spans="1:4" ht="12.75">
      <c r="A1380" s="105">
        <v>1377</v>
      </c>
      <c r="B1380" s="106">
        <v>33514</v>
      </c>
      <c r="C1380" s="105">
        <v>3.7</v>
      </c>
      <c r="D1380" s="105">
        <f t="shared" si="21"/>
        <v>2000</v>
      </c>
    </row>
    <row r="1381" spans="1:4" ht="12.75">
      <c r="A1381" s="105">
        <v>1378</v>
      </c>
      <c r="B1381" s="106">
        <v>33515</v>
      </c>
      <c r="C1381" s="105">
        <v>3.88</v>
      </c>
      <c r="D1381" s="105">
        <f t="shared" si="21"/>
        <v>1999</v>
      </c>
    </row>
    <row r="1382" spans="1:4" ht="12.75">
      <c r="A1382" s="105">
        <v>1379</v>
      </c>
      <c r="B1382" s="106">
        <v>33516</v>
      </c>
      <c r="C1382" s="105">
        <v>3.73</v>
      </c>
      <c r="D1382" s="105">
        <f t="shared" si="21"/>
        <v>1998</v>
      </c>
    </row>
    <row r="1383" spans="1:4" ht="12.75">
      <c r="A1383" s="105">
        <v>1380</v>
      </c>
      <c r="B1383" s="106">
        <v>33519</v>
      </c>
      <c r="C1383" s="105">
        <v>3.58</v>
      </c>
      <c r="D1383" s="105">
        <f t="shared" si="21"/>
        <v>1997</v>
      </c>
    </row>
    <row r="1384" spans="1:4" ht="12.75">
      <c r="A1384" s="105">
        <v>1381</v>
      </c>
      <c r="B1384" s="106">
        <v>33520</v>
      </c>
      <c r="C1384" s="105">
        <v>3.61</v>
      </c>
      <c r="D1384" s="105">
        <f t="shared" si="21"/>
        <v>1996</v>
      </c>
    </row>
    <row r="1385" spans="1:4" ht="12.75">
      <c r="A1385" s="105">
        <v>1382</v>
      </c>
      <c r="B1385" s="106">
        <v>33521</v>
      </c>
      <c r="C1385" s="105">
        <v>3.79</v>
      </c>
      <c r="D1385" s="105">
        <f t="shared" si="21"/>
        <v>1995</v>
      </c>
    </row>
    <row r="1386" spans="1:4" ht="12.75">
      <c r="A1386" s="105">
        <v>1383</v>
      </c>
      <c r="B1386" s="106">
        <v>33522</v>
      </c>
      <c r="C1386" s="105">
        <v>3.95</v>
      </c>
      <c r="D1386" s="105">
        <f t="shared" si="21"/>
        <v>1994</v>
      </c>
    </row>
    <row r="1387" spans="1:4" ht="12.75">
      <c r="A1387" s="105">
        <v>1384</v>
      </c>
      <c r="B1387" s="106">
        <v>33523</v>
      </c>
      <c r="C1387" s="105">
        <v>3.92</v>
      </c>
      <c r="D1387" s="105">
        <f t="shared" si="21"/>
        <v>1993</v>
      </c>
    </row>
    <row r="1388" spans="1:4" ht="12.75">
      <c r="A1388" s="105">
        <v>1385</v>
      </c>
      <c r="B1388" s="106">
        <v>33526</v>
      </c>
      <c r="C1388" s="105">
        <v>3.85</v>
      </c>
      <c r="D1388" s="105">
        <f t="shared" si="21"/>
        <v>1992</v>
      </c>
    </row>
    <row r="1389" spans="1:4" ht="12.75">
      <c r="A1389" s="105">
        <v>1386</v>
      </c>
      <c r="B1389" s="106">
        <v>33527</v>
      </c>
      <c r="C1389" s="105">
        <v>4.07</v>
      </c>
      <c r="D1389" s="105">
        <f t="shared" si="21"/>
        <v>1991</v>
      </c>
    </row>
    <row r="1390" spans="1:4" ht="12.75">
      <c r="A1390" s="105">
        <v>1387</v>
      </c>
      <c r="B1390" s="106">
        <v>33528</v>
      </c>
      <c r="C1390" s="105">
        <v>4.21</v>
      </c>
      <c r="D1390" s="105">
        <f t="shared" si="21"/>
        <v>1990</v>
      </c>
    </row>
    <row r="1391" spans="1:4" ht="12.75">
      <c r="A1391" s="105">
        <v>1388</v>
      </c>
      <c r="B1391" s="106">
        <v>33529</v>
      </c>
      <c r="C1391" s="105">
        <v>4.29</v>
      </c>
      <c r="D1391" s="105">
        <f t="shared" si="21"/>
        <v>1989</v>
      </c>
    </row>
    <row r="1392" spans="1:4" ht="12.75">
      <c r="A1392" s="105">
        <v>1389</v>
      </c>
      <c r="B1392" s="106">
        <v>33530</v>
      </c>
      <c r="C1392" s="105">
        <v>4.24</v>
      </c>
      <c r="D1392" s="105">
        <f t="shared" si="21"/>
        <v>1988</v>
      </c>
    </row>
    <row r="1393" spans="1:4" ht="12.75">
      <c r="A1393" s="105">
        <v>1390</v>
      </c>
      <c r="B1393" s="106">
        <v>33533</v>
      </c>
      <c r="C1393" s="105">
        <v>4.19</v>
      </c>
      <c r="D1393" s="105">
        <f t="shared" si="21"/>
        <v>1987</v>
      </c>
    </row>
    <row r="1394" spans="1:4" ht="12.75">
      <c r="A1394" s="105">
        <v>1391</v>
      </c>
      <c r="B1394" s="106">
        <v>33534</v>
      </c>
      <c r="C1394" s="105">
        <v>4.19</v>
      </c>
      <c r="D1394" s="105">
        <f t="shared" si="21"/>
        <v>1986</v>
      </c>
    </row>
    <row r="1395" spans="1:4" ht="12.75">
      <c r="A1395" s="105">
        <v>1392</v>
      </c>
      <c r="B1395" s="106">
        <v>33535</v>
      </c>
      <c r="C1395" s="105">
        <v>4.13</v>
      </c>
      <c r="D1395" s="105">
        <f t="shared" si="21"/>
        <v>1985</v>
      </c>
    </row>
    <row r="1396" spans="1:4" ht="12.75">
      <c r="A1396" s="105">
        <v>1393</v>
      </c>
      <c r="B1396" s="106">
        <v>33536</v>
      </c>
      <c r="C1396" s="105">
        <v>4.15</v>
      </c>
      <c r="D1396" s="105">
        <f t="shared" si="21"/>
        <v>1984</v>
      </c>
    </row>
    <row r="1397" spans="1:4" ht="12.75">
      <c r="A1397" s="105">
        <v>1394</v>
      </c>
      <c r="B1397" s="106">
        <v>33537</v>
      </c>
      <c r="C1397" s="105">
        <v>4.24</v>
      </c>
      <c r="D1397" s="105">
        <f t="shared" si="21"/>
        <v>1983</v>
      </c>
    </row>
    <row r="1398" spans="1:4" ht="12.75">
      <c r="A1398" s="105">
        <v>1395</v>
      </c>
      <c r="B1398" s="106">
        <v>33540</v>
      </c>
      <c r="C1398" s="105">
        <v>4.43</v>
      </c>
      <c r="D1398" s="105">
        <f t="shared" si="21"/>
        <v>1982</v>
      </c>
    </row>
    <row r="1399" spans="1:4" ht="12.75">
      <c r="A1399" s="105">
        <v>1396</v>
      </c>
      <c r="B1399" s="106">
        <v>33541</v>
      </c>
      <c r="C1399" s="105">
        <v>4.31</v>
      </c>
      <c r="D1399" s="105">
        <f t="shared" si="21"/>
        <v>1981</v>
      </c>
    </row>
    <row r="1400" spans="1:4" ht="12.75">
      <c r="A1400" s="105">
        <v>1397</v>
      </c>
      <c r="B1400" s="106">
        <v>33542</v>
      </c>
      <c r="C1400" s="105">
        <v>4.46</v>
      </c>
      <c r="D1400" s="105">
        <f t="shared" si="21"/>
        <v>1980</v>
      </c>
    </row>
    <row r="1401" spans="1:4" ht="12.75">
      <c r="A1401" s="105">
        <v>1398</v>
      </c>
      <c r="B1401" s="106">
        <v>33543</v>
      </c>
      <c r="C1401" s="105">
        <v>4.51</v>
      </c>
      <c r="D1401" s="105">
        <f t="shared" si="21"/>
        <v>1979</v>
      </c>
    </row>
    <row r="1402" spans="1:4" ht="12.75">
      <c r="A1402" s="105">
        <v>1399</v>
      </c>
      <c r="B1402" s="106">
        <v>33544</v>
      </c>
      <c r="C1402" s="105">
        <v>4.68</v>
      </c>
      <c r="D1402" s="105">
        <f t="shared" si="21"/>
        <v>1978</v>
      </c>
    </row>
    <row r="1403" spans="1:4" ht="12.75">
      <c r="A1403" s="105">
        <v>1400</v>
      </c>
      <c r="B1403" s="106">
        <v>33547</v>
      </c>
      <c r="C1403" s="105">
        <v>4.65</v>
      </c>
      <c r="D1403" s="105">
        <f t="shared" si="21"/>
        <v>1977</v>
      </c>
    </row>
    <row r="1404" spans="1:4" ht="12.75">
      <c r="A1404" s="105">
        <v>1401</v>
      </c>
      <c r="B1404" s="106">
        <v>33548</v>
      </c>
      <c r="C1404" s="105">
        <v>4.63</v>
      </c>
      <c r="D1404" s="105">
        <f t="shared" si="21"/>
        <v>1976</v>
      </c>
    </row>
    <row r="1405" spans="1:4" ht="12.75">
      <c r="A1405" s="105">
        <v>1402</v>
      </c>
      <c r="B1405" s="106">
        <v>33549</v>
      </c>
      <c r="C1405" s="105">
        <v>4.67</v>
      </c>
      <c r="D1405" s="105">
        <f t="shared" si="21"/>
        <v>1975</v>
      </c>
    </row>
    <row r="1406" spans="1:4" ht="12.75">
      <c r="A1406" s="105">
        <v>1403</v>
      </c>
      <c r="B1406" s="106">
        <v>33550</v>
      </c>
      <c r="C1406" s="105">
        <v>4.81</v>
      </c>
      <c r="D1406" s="105">
        <f t="shared" si="21"/>
        <v>1974</v>
      </c>
    </row>
    <row r="1407" spans="1:4" ht="12.75">
      <c r="A1407" s="105">
        <v>1404</v>
      </c>
      <c r="B1407" s="106">
        <v>33551</v>
      </c>
      <c r="C1407" s="105">
        <v>4.88</v>
      </c>
      <c r="D1407" s="105">
        <f t="shared" si="21"/>
        <v>1973</v>
      </c>
    </row>
    <row r="1408" spans="1:4" ht="12.75">
      <c r="A1408" s="105">
        <v>1405</v>
      </c>
      <c r="B1408" s="106">
        <v>33554</v>
      </c>
      <c r="C1408" s="105">
        <v>4.74</v>
      </c>
      <c r="D1408" s="105">
        <f t="shared" si="21"/>
        <v>1972</v>
      </c>
    </row>
    <row r="1409" spans="1:4" ht="12.75">
      <c r="A1409" s="105">
        <v>1406</v>
      </c>
      <c r="B1409" s="106">
        <v>33555</v>
      </c>
      <c r="C1409" s="105">
        <v>4.5</v>
      </c>
      <c r="D1409" s="105">
        <f t="shared" si="21"/>
        <v>1971</v>
      </c>
    </row>
    <row r="1410" spans="1:4" ht="12.75">
      <c r="A1410" s="105">
        <v>1407</v>
      </c>
      <c r="B1410" s="106">
        <v>33556</v>
      </c>
      <c r="C1410" s="105">
        <v>4.44</v>
      </c>
      <c r="D1410" s="105">
        <f t="shared" si="21"/>
        <v>1970</v>
      </c>
    </row>
    <row r="1411" spans="1:4" ht="12.75">
      <c r="A1411" s="105">
        <v>1408</v>
      </c>
      <c r="B1411" s="106">
        <v>33557</v>
      </c>
      <c r="C1411" s="105">
        <v>4.53</v>
      </c>
      <c r="D1411" s="105">
        <f t="shared" si="21"/>
        <v>1969</v>
      </c>
    </row>
    <row r="1412" spans="1:4" ht="12.75">
      <c r="A1412" s="105">
        <v>1409</v>
      </c>
      <c r="B1412" s="106">
        <v>33558</v>
      </c>
      <c r="C1412" s="105">
        <v>4.44</v>
      </c>
      <c r="D1412" s="105">
        <f aca="true" t="shared" si="22" ref="D1412:D1475">3377-A1412</f>
        <v>1968</v>
      </c>
    </row>
    <row r="1413" spans="1:4" ht="12.75">
      <c r="A1413" s="105">
        <v>1410</v>
      </c>
      <c r="B1413" s="106">
        <v>33561</v>
      </c>
      <c r="C1413" s="105">
        <v>4.4</v>
      </c>
      <c r="D1413" s="105">
        <f t="shared" si="22"/>
        <v>1967</v>
      </c>
    </row>
    <row r="1414" spans="1:4" ht="12.75">
      <c r="A1414" s="105">
        <v>1411</v>
      </c>
      <c r="B1414" s="106">
        <v>33562</v>
      </c>
      <c r="C1414" s="105">
        <v>4.38</v>
      </c>
      <c r="D1414" s="105">
        <f t="shared" si="22"/>
        <v>1966</v>
      </c>
    </row>
    <row r="1415" spans="1:4" ht="12.75">
      <c r="A1415" s="105">
        <v>1412</v>
      </c>
      <c r="B1415" s="106">
        <v>33563</v>
      </c>
      <c r="C1415" s="105">
        <v>4.21</v>
      </c>
      <c r="D1415" s="105">
        <f t="shared" si="22"/>
        <v>1965</v>
      </c>
    </row>
    <row r="1416" spans="1:4" ht="12.75">
      <c r="A1416" s="105">
        <v>1413</v>
      </c>
      <c r="B1416" s="106">
        <v>33565</v>
      </c>
      <c r="C1416" s="105">
        <v>4.38</v>
      </c>
      <c r="D1416" s="105">
        <f t="shared" si="22"/>
        <v>1964</v>
      </c>
    </row>
    <row r="1417" spans="1:4" ht="12.75">
      <c r="A1417" s="105">
        <v>1414</v>
      </c>
      <c r="B1417" s="106">
        <v>33568</v>
      </c>
      <c r="C1417" s="105">
        <v>4.33</v>
      </c>
      <c r="D1417" s="105">
        <f t="shared" si="22"/>
        <v>1963</v>
      </c>
    </row>
    <row r="1418" spans="1:4" ht="12.75">
      <c r="A1418" s="105">
        <v>1415</v>
      </c>
      <c r="B1418" s="106">
        <v>33569</v>
      </c>
      <c r="C1418" s="105">
        <v>4.67</v>
      </c>
      <c r="D1418" s="105">
        <f t="shared" si="22"/>
        <v>1962</v>
      </c>
    </row>
    <row r="1419" spans="1:4" ht="12.75">
      <c r="A1419" s="105">
        <v>1416</v>
      </c>
      <c r="B1419" s="106">
        <v>33570</v>
      </c>
      <c r="C1419" s="105">
        <v>4.74</v>
      </c>
      <c r="D1419" s="105">
        <f t="shared" si="22"/>
        <v>1961</v>
      </c>
    </row>
    <row r="1420" spans="1:4" ht="12.75">
      <c r="A1420" s="105">
        <v>1417</v>
      </c>
      <c r="B1420" s="106">
        <v>33571</v>
      </c>
      <c r="C1420" s="105">
        <v>4.67</v>
      </c>
      <c r="D1420" s="105">
        <f t="shared" si="22"/>
        <v>1960</v>
      </c>
    </row>
    <row r="1421" spans="1:4" ht="12.75">
      <c r="A1421" s="105">
        <v>1418</v>
      </c>
      <c r="B1421" s="106">
        <v>33572</v>
      </c>
      <c r="C1421" s="105">
        <v>4.56</v>
      </c>
      <c r="D1421" s="105">
        <f t="shared" si="22"/>
        <v>1959</v>
      </c>
    </row>
    <row r="1422" spans="1:4" ht="12.75">
      <c r="A1422" s="105">
        <v>1419</v>
      </c>
      <c r="B1422" s="106">
        <v>33575</v>
      </c>
      <c r="C1422" s="105">
        <v>4.74</v>
      </c>
      <c r="D1422" s="105">
        <f t="shared" si="22"/>
        <v>1958</v>
      </c>
    </row>
    <row r="1423" spans="1:4" ht="12.75">
      <c r="A1423" s="105">
        <v>1420</v>
      </c>
      <c r="B1423" s="106">
        <v>33576</v>
      </c>
      <c r="C1423" s="105">
        <v>4.56</v>
      </c>
      <c r="D1423" s="105">
        <f t="shared" si="22"/>
        <v>1957</v>
      </c>
    </row>
    <row r="1424" spans="1:4" ht="12.75">
      <c r="A1424" s="105">
        <v>1421</v>
      </c>
      <c r="B1424" s="106">
        <v>33577</v>
      </c>
      <c r="C1424" s="105">
        <v>4.43</v>
      </c>
      <c r="D1424" s="105">
        <f t="shared" si="22"/>
        <v>1956</v>
      </c>
    </row>
    <row r="1425" spans="1:4" ht="12.75">
      <c r="A1425" s="105">
        <v>1422</v>
      </c>
      <c r="B1425" s="106">
        <v>33578</v>
      </c>
      <c r="C1425" s="105">
        <v>4.41</v>
      </c>
      <c r="D1425" s="105">
        <f t="shared" si="22"/>
        <v>1955</v>
      </c>
    </row>
    <row r="1426" spans="1:4" ht="12.75">
      <c r="A1426" s="105">
        <v>1423</v>
      </c>
      <c r="B1426" s="106">
        <v>33579</v>
      </c>
      <c r="C1426" s="105">
        <v>4.44</v>
      </c>
      <c r="D1426" s="105">
        <f t="shared" si="22"/>
        <v>1954</v>
      </c>
    </row>
    <row r="1427" spans="1:4" ht="12.75">
      <c r="A1427" s="105">
        <v>1424</v>
      </c>
      <c r="B1427" s="106">
        <v>33582</v>
      </c>
      <c r="C1427" s="105">
        <v>4.44</v>
      </c>
      <c r="D1427" s="105">
        <f t="shared" si="22"/>
        <v>1953</v>
      </c>
    </row>
    <row r="1428" spans="1:4" ht="12.75">
      <c r="A1428" s="105">
        <v>1425</v>
      </c>
      <c r="B1428" s="106">
        <v>33583</v>
      </c>
      <c r="C1428" s="105">
        <v>4.31</v>
      </c>
      <c r="D1428" s="105">
        <f t="shared" si="22"/>
        <v>1952</v>
      </c>
    </row>
    <row r="1429" spans="1:4" ht="12.75">
      <c r="A1429" s="105">
        <v>1426</v>
      </c>
      <c r="B1429" s="106">
        <v>33584</v>
      </c>
      <c r="C1429" s="105">
        <v>4.28</v>
      </c>
      <c r="D1429" s="105">
        <f t="shared" si="22"/>
        <v>1951</v>
      </c>
    </row>
    <row r="1430" spans="1:4" ht="12.75">
      <c r="A1430" s="105">
        <v>1427</v>
      </c>
      <c r="B1430" s="106">
        <v>33585</v>
      </c>
      <c r="C1430" s="105">
        <v>4.05</v>
      </c>
      <c r="D1430" s="105">
        <f t="shared" si="22"/>
        <v>1950</v>
      </c>
    </row>
    <row r="1431" spans="1:4" ht="12.75">
      <c r="A1431" s="105">
        <v>1428</v>
      </c>
      <c r="B1431" s="106">
        <v>33586</v>
      </c>
      <c r="C1431" s="105">
        <v>4.11</v>
      </c>
      <c r="D1431" s="105">
        <f t="shared" si="22"/>
        <v>1949</v>
      </c>
    </row>
    <row r="1432" spans="1:4" ht="12.75">
      <c r="A1432" s="105">
        <v>1429</v>
      </c>
      <c r="B1432" s="106">
        <v>33589</v>
      </c>
      <c r="C1432" s="105">
        <v>3.94</v>
      </c>
      <c r="D1432" s="105">
        <f t="shared" si="22"/>
        <v>1948</v>
      </c>
    </row>
    <row r="1433" spans="1:4" ht="12.75">
      <c r="A1433" s="105">
        <v>1430</v>
      </c>
      <c r="B1433" s="106">
        <v>33590</v>
      </c>
      <c r="C1433" s="105">
        <v>4.35</v>
      </c>
      <c r="D1433" s="105">
        <f t="shared" si="22"/>
        <v>1947</v>
      </c>
    </row>
    <row r="1434" spans="1:4" ht="12.75">
      <c r="A1434" s="105">
        <v>1431</v>
      </c>
      <c r="B1434" s="106">
        <v>33591</v>
      </c>
      <c r="C1434" s="105">
        <v>4.11</v>
      </c>
      <c r="D1434" s="105">
        <f t="shared" si="22"/>
        <v>1946</v>
      </c>
    </row>
    <row r="1435" spans="1:4" ht="12.75">
      <c r="A1435" s="105">
        <v>1432</v>
      </c>
      <c r="B1435" s="106">
        <v>33592</v>
      </c>
      <c r="C1435" s="105">
        <v>4.19</v>
      </c>
      <c r="D1435" s="105">
        <f t="shared" si="22"/>
        <v>1945</v>
      </c>
    </row>
    <row r="1436" spans="1:4" ht="12.75">
      <c r="A1436" s="105">
        <v>1433</v>
      </c>
      <c r="B1436" s="106">
        <v>33593</v>
      </c>
      <c r="C1436" s="105">
        <v>4.26</v>
      </c>
      <c r="D1436" s="105">
        <f t="shared" si="22"/>
        <v>1944</v>
      </c>
    </row>
    <row r="1437" spans="1:4" ht="12.75">
      <c r="A1437" s="105">
        <v>1434</v>
      </c>
      <c r="B1437" s="106">
        <v>33597</v>
      </c>
      <c r="C1437" s="105">
        <v>4.3</v>
      </c>
      <c r="D1437" s="105">
        <f t="shared" si="22"/>
        <v>1943</v>
      </c>
    </row>
    <row r="1438" spans="1:4" ht="12.75">
      <c r="A1438" s="105">
        <v>1435</v>
      </c>
      <c r="B1438" s="106">
        <v>33598</v>
      </c>
      <c r="C1438" s="105">
        <v>4.26</v>
      </c>
      <c r="D1438" s="105">
        <f t="shared" si="22"/>
        <v>1942</v>
      </c>
    </row>
    <row r="1439" spans="1:4" ht="12.75">
      <c r="A1439" s="105">
        <v>1436</v>
      </c>
      <c r="B1439" s="106">
        <v>33599</v>
      </c>
      <c r="C1439" s="105">
        <v>4.19</v>
      </c>
      <c r="D1439" s="105">
        <f t="shared" si="22"/>
        <v>1941</v>
      </c>
    </row>
    <row r="1440" spans="1:4" ht="12.75">
      <c r="A1440" s="105">
        <v>1437</v>
      </c>
      <c r="B1440" s="106">
        <v>33600</v>
      </c>
      <c r="C1440" s="105">
        <v>4.15</v>
      </c>
      <c r="D1440" s="105">
        <f t="shared" si="22"/>
        <v>1940</v>
      </c>
    </row>
    <row r="1441" spans="1:4" ht="12.75">
      <c r="A1441" s="105">
        <v>1438</v>
      </c>
      <c r="B1441" s="106">
        <v>33604</v>
      </c>
      <c r="C1441" s="105">
        <v>4.24</v>
      </c>
      <c r="D1441" s="105">
        <f t="shared" si="22"/>
        <v>1939</v>
      </c>
    </row>
    <row r="1442" spans="1:4" ht="12.75">
      <c r="A1442" s="105">
        <v>1439</v>
      </c>
      <c r="B1442" s="106">
        <v>33605</v>
      </c>
      <c r="C1442" s="105">
        <v>4.08</v>
      </c>
      <c r="D1442" s="105">
        <f t="shared" si="22"/>
        <v>1938</v>
      </c>
    </row>
    <row r="1443" spans="1:4" ht="12.75">
      <c r="A1443" s="105">
        <v>1440</v>
      </c>
      <c r="B1443" s="106">
        <v>33606</v>
      </c>
      <c r="C1443" s="105">
        <v>3.92</v>
      </c>
      <c r="D1443" s="105">
        <f t="shared" si="22"/>
        <v>1937</v>
      </c>
    </row>
    <row r="1444" spans="1:4" ht="12.75">
      <c r="A1444" s="105">
        <v>1441</v>
      </c>
      <c r="B1444" s="106">
        <v>33607</v>
      </c>
      <c r="C1444" s="105">
        <v>3.97</v>
      </c>
      <c r="D1444" s="105">
        <f t="shared" si="22"/>
        <v>1936</v>
      </c>
    </row>
    <row r="1445" spans="1:4" ht="12.75">
      <c r="A1445" s="105">
        <v>1442</v>
      </c>
      <c r="B1445" s="106">
        <v>33610</v>
      </c>
      <c r="C1445" s="105">
        <v>3.93</v>
      </c>
      <c r="D1445" s="105">
        <f t="shared" si="22"/>
        <v>1935</v>
      </c>
    </row>
    <row r="1446" spans="1:4" ht="12.75">
      <c r="A1446" s="105">
        <v>1443</v>
      </c>
      <c r="B1446" s="106">
        <v>33611</v>
      </c>
      <c r="C1446" s="105">
        <v>3.63</v>
      </c>
      <c r="D1446" s="105">
        <f t="shared" si="22"/>
        <v>1934</v>
      </c>
    </row>
    <row r="1447" spans="1:4" ht="12.75">
      <c r="A1447" s="105">
        <v>1444</v>
      </c>
      <c r="B1447" s="106">
        <v>33612</v>
      </c>
      <c r="C1447" s="105">
        <v>3.71</v>
      </c>
      <c r="D1447" s="105">
        <f t="shared" si="22"/>
        <v>1933</v>
      </c>
    </row>
    <row r="1448" spans="1:4" ht="12.75">
      <c r="A1448" s="105">
        <v>1445</v>
      </c>
      <c r="B1448" s="106">
        <v>33613</v>
      </c>
      <c r="C1448" s="105">
        <v>3.92</v>
      </c>
      <c r="D1448" s="105">
        <f t="shared" si="22"/>
        <v>1932</v>
      </c>
    </row>
    <row r="1449" spans="1:4" ht="12.75">
      <c r="A1449" s="105">
        <v>1446</v>
      </c>
      <c r="B1449" s="106">
        <v>33614</v>
      </c>
      <c r="C1449" s="105">
        <v>3.92</v>
      </c>
      <c r="D1449" s="105">
        <f t="shared" si="22"/>
        <v>1931</v>
      </c>
    </row>
    <row r="1450" spans="1:4" ht="12.75">
      <c r="A1450" s="105">
        <v>1447</v>
      </c>
      <c r="B1450" s="106">
        <v>33617</v>
      </c>
      <c r="C1450" s="105">
        <v>3.74</v>
      </c>
      <c r="D1450" s="105">
        <f t="shared" si="22"/>
        <v>1930</v>
      </c>
    </row>
    <row r="1451" spans="1:4" ht="12.75">
      <c r="A1451" s="105">
        <v>1448</v>
      </c>
      <c r="B1451" s="106">
        <v>33618</v>
      </c>
      <c r="C1451" s="105">
        <v>3.81</v>
      </c>
      <c r="D1451" s="105">
        <f t="shared" si="22"/>
        <v>1929</v>
      </c>
    </row>
    <row r="1452" spans="1:4" ht="12.75">
      <c r="A1452" s="105">
        <v>1449</v>
      </c>
      <c r="B1452" s="106">
        <v>33619</v>
      </c>
      <c r="C1452" s="105">
        <v>3.88</v>
      </c>
      <c r="D1452" s="105">
        <f t="shared" si="22"/>
        <v>1928</v>
      </c>
    </row>
    <row r="1453" spans="1:4" ht="12.75">
      <c r="A1453" s="105">
        <v>1450</v>
      </c>
      <c r="B1453" s="106">
        <v>33620</v>
      </c>
      <c r="C1453" s="105">
        <v>3.94</v>
      </c>
      <c r="D1453" s="105">
        <f t="shared" si="22"/>
        <v>1927</v>
      </c>
    </row>
    <row r="1454" spans="1:4" ht="12.75">
      <c r="A1454" s="105">
        <v>1451</v>
      </c>
      <c r="B1454" s="106">
        <v>33621</v>
      </c>
      <c r="C1454" s="105">
        <v>4.21</v>
      </c>
      <c r="D1454" s="105">
        <f t="shared" si="22"/>
        <v>1926</v>
      </c>
    </row>
    <row r="1455" spans="1:4" ht="12.75">
      <c r="A1455" s="105">
        <v>1452</v>
      </c>
      <c r="B1455" s="106">
        <v>33624</v>
      </c>
      <c r="C1455" s="105">
        <v>4.32</v>
      </c>
      <c r="D1455" s="105">
        <f t="shared" si="22"/>
        <v>1925</v>
      </c>
    </row>
    <row r="1456" spans="1:4" ht="12.75">
      <c r="A1456" s="105">
        <v>1453</v>
      </c>
      <c r="B1456" s="106">
        <v>33625</v>
      </c>
      <c r="C1456" s="105">
        <v>4.33</v>
      </c>
      <c r="D1456" s="105">
        <f t="shared" si="22"/>
        <v>1924</v>
      </c>
    </row>
    <row r="1457" spans="1:4" ht="12.75">
      <c r="A1457" s="105">
        <v>1454</v>
      </c>
      <c r="B1457" s="106">
        <v>33626</v>
      </c>
      <c r="C1457" s="105">
        <v>4.49</v>
      </c>
      <c r="D1457" s="105">
        <f t="shared" si="22"/>
        <v>1923</v>
      </c>
    </row>
    <row r="1458" spans="1:4" ht="12.75">
      <c r="A1458" s="105">
        <v>1455</v>
      </c>
      <c r="B1458" s="106">
        <v>33627</v>
      </c>
      <c r="C1458" s="105">
        <v>4.4</v>
      </c>
      <c r="D1458" s="105">
        <f t="shared" si="22"/>
        <v>1922</v>
      </c>
    </row>
    <row r="1459" spans="1:4" ht="12.75">
      <c r="A1459" s="105">
        <v>1456</v>
      </c>
      <c r="B1459" s="106">
        <v>33628</v>
      </c>
      <c r="C1459" s="105">
        <v>4.51</v>
      </c>
      <c r="D1459" s="105">
        <f t="shared" si="22"/>
        <v>1921</v>
      </c>
    </row>
    <row r="1460" spans="1:4" ht="12.75">
      <c r="A1460" s="105">
        <v>1457</v>
      </c>
      <c r="B1460" s="106">
        <v>33631</v>
      </c>
      <c r="C1460" s="105">
        <v>4.51</v>
      </c>
      <c r="D1460" s="105">
        <f t="shared" si="22"/>
        <v>1920</v>
      </c>
    </row>
    <row r="1461" spans="1:4" ht="12.75">
      <c r="A1461" s="105">
        <v>1458</v>
      </c>
      <c r="B1461" s="106">
        <v>33632</v>
      </c>
      <c r="C1461" s="105">
        <v>4.57</v>
      </c>
      <c r="D1461" s="105">
        <f t="shared" si="22"/>
        <v>1919</v>
      </c>
    </row>
    <row r="1462" spans="1:4" ht="12.75">
      <c r="A1462" s="105">
        <v>1459</v>
      </c>
      <c r="B1462" s="106">
        <v>33633</v>
      </c>
      <c r="C1462" s="105">
        <v>4.62</v>
      </c>
      <c r="D1462" s="105">
        <f t="shared" si="22"/>
        <v>1918</v>
      </c>
    </row>
    <row r="1463" spans="1:4" ht="12.75">
      <c r="A1463" s="105">
        <v>1460</v>
      </c>
      <c r="B1463" s="106">
        <v>33634</v>
      </c>
      <c r="C1463" s="105">
        <v>4.76</v>
      </c>
      <c r="D1463" s="105">
        <f t="shared" si="22"/>
        <v>1917</v>
      </c>
    </row>
    <row r="1464" spans="1:4" ht="12.75">
      <c r="A1464" s="105">
        <v>1461</v>
      </c>
      <c r="B1464" s="106">
        <v>33635</v>
      </c>
      <c r="C1464" s="105">
        <v>4.69</v>
      </c>
      <c r="D1464" s="105">
        <f t="shared" si="22"/>
        <v>1916</v>
      </c>
    </row>
    <row r="1465" spans="1:4" ht="12.75">
      <c r="A1465" s="105">
        <v>1462</v>
      </c>
      <c r="B1465" s="106">
        <v>33638</v>
      </c>
      <c r="C1465" s="105">
        <v>4.88</v>
      </c>
      <c r="D1465" s="105">
        <f t="shared" si="22"/>
        <v>1915</v>
      </c>
    </row>
    <row r="1466" spans="1:4" ht="12.75">
      <c r="A1466" s="105">
        <v>1463</v>
      </c>
      <c r="B1466" s="106">
        <v>33639</v>
      </c>
      <c r="C1466" s="105">
        <v>4.97</v>
      </c>
      <c r="D1466" s="105">
        <f t="shared" si="22"/>
        <v>1914</v>
      </c>
    </row>
    <row r="1467" spans="1:4" ht="12.75">
      <c r="A1467" s="105">
        <v>1464</v>
      </c>
      <c r="B1467" s="106">
        <v>33640</v>
      </c>
      <c r="C1467" s="105">
        <v>4.93</v>
      </c>
      <c r="D1467" s="105">
        <f t="shared" si="22"/>
        <v>1913</v>
      </c>
    </row>
    <row r="1468" spans="1:4" ht="12.75">
      <c r="A1468" s="105">
        <v>1465</v>
      </c>
      <c r="B1468" s="106">
        <v>33641</v>
      </c>
      <c r="C1468" s="105">
        <v>4.94</v>
      </c>
      <c r="D1468" s="105">
        <f t="shared" si="22"/>
        <v>1912</v>
      </c>
    </row>
    <row r="1469" spans="1:4" ht="12.75">
      <c r="A1469" s="105">
        <v>1466</v>
      </c>
      <c r="B1469" s="106">
        <v>33642</v>
      </c>
      <c r="C1469" s="105">
        <v>5.07</v>
      </c>
      <c r="D1469" s="105">
        <f t="shared" si="22"/>
        <v>1911</v>
      </c>
    </row>
    <row r="1470" spans="1:4" ht="12.75">
      <c r="A1470" s="105">
        <v>1467</v>
      </c>
      <c r="B1470" s="106">
        <v>33645</v>
      </c>
      <c r="C1470" s="105">
        <v>5</v>
      </c>
      <c r="D1470" s="105">
        <f t="shared" si="22"/>
        <v>1910</v>
      </c>
    </row>
    <row r="1471" spans="1:4" ht="12.75">
      <c r="A1471" s="105">
        <v>1468</v>
      </c>
      <c r="B1471" s="106">
        <v>33646</v>
      </c>
      <c r="C1471" s="105">
        <v>5.01</v>
      </c>
      <c r="D1471" s="105">
        <f t="shared" si="22"/>
        <v>1909</v>
      </c>
    </row>
    <row r="1472" spans="1:4" ht="12.75">
      <c r="A1472" s="105">
        <v>1469</v>
      </c>
      <c r="B1472" s="106">
        <v>33647</v>
      </c>
      <c r="C1472" s="105">
        <v>4.92</v>
      </c>
      <c r="D1472" s="105">
        <f t="shared" si="22"/>
        <v>1908</v>
      </c>
    </row>
    <row r="1473" spans="1:4" ht="12.75">
      <c r="A1473" s="105">
        <v>1470</v>
      </c>
      <c r="B1473" s="106">
        <v>33648</v>
      </c>
      <c r="C1473" s="105">
        <v>4.94</v>
      </c>
      <c r="D1473" s="105">
        <f t="shared" si="22"/>
        <v>1907</v>
      </c>
    </row>
    <row r="1474" spans="1:4" ht="12.75">
      <c r="A1474" s="105">
        <v>1471</v>
      </c>
      <c r="B1474" s="106">
        <v>33649</v>
      </c>
      <c r="C1474" s="105">
        <v>4.94</v>
      </c>
      <c r="D1474" s="105">
        <f t="shared" si="22"/>
        <v>1906</v>
      </c>
    </row>
    <row r="1475" spans="1:4" ht="12.75">
      <c r="A1475" s="105">
        <v>1472</v>
      </c>
      <c r="B1475" s="106">
        <v>33653</v>
      </c>
      <c r="C1475" s="105">
        <v>5.07</v>
      </c>
      <c r="D1475" s="105">
        <f t="shared" si="22"/>
        <v>1905</v>
      </c>
    </row>
    <row r="1476" spans="1:4" ht="12.75">
      <c r="A1476" s="105">
        <v>1473</v>
      </c>
      <c r="B1476" s="106">
        <v>33654</v>
      </c>
      <c r="C1476" s="105">
        <v>5.24</v>
      </c>
      <c r="D1476" s="105">
        <f aca="true" t="shared" si="23" ref="D1476:D1539">3377-A1476</f>
        <v>1904</v>
      </c>
    </row>
    <row r="1477" spans="1:4" ht="12.75">
      <c r="A1477" s="105">
        <v>1474</v>
      </c>
      <c r="B1477" s="106">
        <v>33655</v>
      </c>
      <c r="C1477" s="105">
        <v>5.49</v>
      </c>
      <c r="D1477" s="105">
        <f t="shared" si="23"/>
        <v>1903</v>
      </c>
    </row>
    <row r="1478" spans="1:4" ht="12.75">
      <c r="A1478" s="105">
        <v>1475</v>
      </c>
      <c r="B1478" s="106">
        <v>33656</v>
      </c>
      <c r="C1478" s="105">
        <v>5.51</v>
      </c>
      <c r="D1478" s="105">
        <f t="shared" si="23"/>
        <v>1902</v>
      </c>
    </row>
    <row r="1479" spans="1:4" ht="12.75">
      <c r="A1479" s="105">
        <v>1476</v>
      </c>
      <c r="B1479" s="106">
        <v>33659</v>
      </c>
      <c r="C1479" s="105">
        <v>5.56</v>
      </c>
      <c r="D1479" s="105">
        <f t="shared" si="23"/>
        <v>1901</v>
      </c>
    </row>
    <row r="1480" spans="1:4" ht="12.75">
      <c r="A1480" s="105">
        <v>1477</v>
      </c>
      <c r="B1480" s="106">
        <v>33660</v>
      </c>
      <c r="C1480" s="105">
        <v>5.42</v>
      </c>
      <c r="D1480" s="105">
        <f t="shared" si="23"/>
        <v>1900</v>
      </c>
    </row>
    <row r="1481" spans="1:4" ht="12.75">
      <c r="A1481" s="105">
        <v>1478</v>
      </c>
      <c r="B1481" s="106">
        <v>33661</v>
      </c>
      <c r="C1481" s="105">
        <v>5.31</v>
      </c>
      <c r="D1481" s="105">
        <f t="shared" si="23"/>
        <v>1899</v>
      </c>
    </row>
    <row r="1482" spans="1:4" ht="12.75">
      <c r="A1482" s="105">
        <v>1479</v>
      </c>
      <c r="B1482" s="106">
        <v>33662</v>
      </c>
      <c r="C1482" s="105">
        <v>5.28</v>
      </c>
      <c r="D1482" s="105">
        <f t="shared" si="23"/>
        <v>1898</v>
      </c>
    </row>
    <row r="1483" spans="1:4" ht="12.75">
      <c r="A1483" s="105">
        <v>1480</v>
      </c>
      <c r="B1483" s="106">
        <v>33663</v>
      </c>
      <c r="C1483" s="105">
        <v>5.06</v>
      </c>
      <c r="D1483" s="105">
        <f t="shared" si="23"/>
        <v>1897</v>
      </c>
    </row>
    <row r="1484" spans="1:4" ht="12.75">
      <c r="A1484" s="105">
        <v>1481</v>
      </c>
      <c r="B1484" s="106">
        <v>33666</v>
      </c>
      <c r="C1484" s="105">
        <v>4.9</v>
      </c>
      <c r="D1484" s="105">
        <f t="shared" si="23"/>
        <v>1896</v>
      </c>
    </row>
    <row r="1485" spans="1:4" ht="12.75">
      <c r="A1485" s="105">
        <v>1482</v>
      </c>
      <c r="B1485" s="106">
        <v>33667</v>
      </c>
      <c r="C1485" s="105">
        <v>5.22</v>
      </c>
      <c r="D1485" s="105">
        <f t="shared" si="23"/>
        <v>1895</v>
      </c>
    </row>
    <row r="1486" spans="1:4" ht="12.75">
      <c r="A1486" s="105">
        <v>1483</v>
      </c>
      <c r="B1486" s="106">
        <v>33668</v>
      </c>
      <c r="C1486" s="105">
        <v>5.11</v>
      </c>
      <c r="D1486" s="105">
        <f t="shared" si="23"/>
        <v>1894</v>
      </c>
    </row>
    <row r="1487" spans="1:4" ht="12.75">
      <c r="A1487" s="105">
        <v>1484</v>
      </c>
      <c r="B1487" s="106">
        <v>33669</v>
      </c>
      <c r="C1487" s="105">
        <v>5.06</v>
      </c>
      <c r="D1487" s="105">
        <f t="shared" si="23"/>
        <v>1893</v>
      </c>
    </row>
    <row r="1488" spans="1:4" ht="12.75">
      <c r="A1488" s="105">
        <v>1485</v>
      </c>
      <c r="B1488" s="106">
        <v>33670</v>
      </c>
      <c r="C1488" s="105">
        <v>4.89</v>
      </c>
      <c r="D1488" s="105">
        <f t="shared" si="23"/>
        <v>1892</v>
      </c>
    </row>
    <row r="1489" spans="1:4" ht="12.75">
      <c r="A1489" s="105">
        <v>1486</v>
      </c>
      <c r="B1489" s="106">
        <v>33673</v>
      </c>
      <c r="C1489" s="105">
        <v>5.1</v>
      </c>
      <c r="D1489" s="105">
        <f t="shared" si="23"/>
        <v>1891</v>
      </c>
    </row>
    <row r="1490" spans="1:4" ht="12.75">
      <c r="A1490" s="105">
        <v>1487</v>
      </c>
      <c r="B1490" s="106">
        <v>33674</v>
      </c>
      <c r="C1490" s="105">
        <v>5.04</v>
      </c>
      <c r="D1490" s="105">
        <f t="shared" si="23"/>
        <v>1890</v>
      </c>
    </row>
    <row r="1491" spans="1:4" ht="12.75">
      <c r="A1491" s="105">
        <v>1488</v>
      </c>
      <c r="B1491" s="106">
        <v>33675</v>
      </c>
      <c r="C1491" s="105">
        <v>5.13</v>
      </c>
      <c r="D1491" s="105">
        <f t="shared" si="23"/>
        <v>1889</v>
      </c>
    </row>
    <row r="1492" spans="1:4" ht="12.75">
      <c r="A1492" s="105">
        <v>1489</v>
      </c>
      <c r="B1492" s="106">
        <v>33676</v>
      </c>
      <c r="C1492" s="105">
        <v>5.1</v>
      </c>
      <c r="D1492" s="105">
        <f t="shared" si="23"/>
        <v>1888</v>
      </c>
    </row>
    <row r="1493" spans="1:4" ht="12.75">
      <c r="A1493" s="105">
        <v>1490</v>
      </c>
      <c r="B1493" s="106">
        <v>33677</v>
      </c>
      <c r="C1493" s="105">
        <v>5.28</v>
      </c>
      <c r="D1493" s="105">
        <f t="shared" si="23"/>
        <v>1887</v>
      </c>
    </row>
    <row r="1494" spans="1:4" ht="12.75">
      <c r="A1494" s="105">
        <v>1491</v>
      </c>
      <c r="B1494" s="106">
        <v>33680</v>
      </c>
      <c r="C1494" s="105">
        <v>5.4</v>
      </c>
      <c r="D1494" s="105">
        <f t="shared" si="23"/>
        <v>1886</v>
      </c>
    </row>
    <row r="1495" spans="1:4" ht="12.75">
      <c r="A1495" s="105">
        <v>1492</v>
      </c>
      <c r="B1495" s="106">
        <v>33681</v>
      </c>
      <c r="C1495" s="105">
        <v>5.39</v>
      </c>
      <c r="D1495" s="105">
        <f t="shared" si="23"/>
        <v>1885</v>
      </c>
    </row>
    <row r="1496" spans="1:4" ht="12.75">
      <c r="A1496" s="105">
        <v>1493</v>
      </c>
      <c r="B1496" s="106">
        <v>33682</v>
      </c>
      <c r="C1496" s="105">
        <v>5.11</v>
      </c>
      <c r="D1496" s="105">
        <f t="shared" si="23"/>
        <v>1884</v>
      </c>
    </row>
    <row r="1497" spans="1:4" ht="12.75">
      <c r="A1497" s="105">
        <v>1494</v>
      </c>
      <c r="B1497" s="106">
        <v>33683</v>
      </c>
      <c r="C1497" s="105">
        <v>4.97</v>
      </c>
      <c r="D1497" s="105">
        <f t="shared" si="23"/>
        <v>1883</v>
      </c>
    </row>
    <row r="1498" spans="1:4" ht="12.75">
      <c r="A1498" s="105">
        <v>1495</v>
      </c>
      <c r="B1498" s="106">
        <v>33684</v>
      </c>
      <c r="C1498" s="105">
        <v>4.97</v>
      </c>
      <c r="D1498" s="105">
        <f t="shared" si="23"/>
        <v>1882</v>
      </c>
    </row>
    <row r="1499" spans="1:4" ht="12.75">
      <c r="A1499" s="105">
        <v>1496</v>
      </c>
      <c r="B1499" s="106">
        <v>33687</v>
      </c>
      <c r="C1499" s="105">
        <v>4.81</v>
      </c>
      <c r="D1499" s="105">
        <f t="shared" si="23"/>
        <v>1881</v>
      </c>
    </row>
    <row r="1500" spans="1:4" ht="12.75">
      <c r="A1500" s="105">
        <v>1497</v>
      </c>
      <c r="B1500" s="106">
        <v>33688</v>
      </c>
      <c r="C1500" s="105">
        <v>4.77</v>
      </c>
      <c r="D1500" s="105">
        <f t="shared" si="23"/>
        <v>1880</v>
      </c>
    </row>
    <row r="1501" spans="1:4" ht="12.75">
      <c r="A1501" s="105">
        <v>1498</v>
      </c>
      <c r="B1501" s="106">
        <v>33689</v>
      </c>
      <c r="C1501" s="105">
        <v>4.99</v>
      </c>
      <c r="D1501" s="105">
        <f t="shared" si="23"/>
        <v>1879</v>
      </c>
    </row>
    <row r="1502" spans="1:4" ht="12.75">
      <c r="A1502" s="105">
        <v>1499</v>
      </c>
      <c r="B1502" s="106">
        <v>33690</v>
      </c>
      <c r="C1502" s="105">
        <v>5.13</v>
      </c>
      <c r="D1502" s="105">
        <f t="shared" si="23"/>
        <v>1878</v>
      </c>
    </row>
    <row r="1503" spans="1:4" ht="12.75">
      <c r="A1503" s="105">
        <v>1500</v>
      </c>
      <c r="B1503" s="106">
        <v>33691</v>
      </c>
      <c r="C1503" s="105">
        <v>5.15</v>
      </c>
      <c r="D1503" s="105">
        <f t="shared" si="23"/>
        <v>1877</v>
      </c>
    </row>
    <row r="1504" spans="1:4" ht="12.75">
      <c r="A1504" s="105">
        <v>1501</v>
      </c>
      <c r="B1504" s="106">
        <v>33694</v>
      </c>
      <c r="C1504" s="105">
        <v>5.25</v>
      </c>
      <c r="D1504" s="105">
        <f t="shared" si="23"/>
        <v>1876</v>
      </c>
    </row>
    <row r="1505" spans="1:4" ht="12.75">
      <c r="A1505" s="105">
        <v>1502</v>
      </c>
      <c r="B1505" s="106">
        <v>33695</v>
      </c>
      <c r="C1505" s="105">
        <v>5.32</v>
      </c>
      <c r="D1505" s="105">
        <f t="shared" si="23"/>
        <v>1875</v>
      </c>
    </row>
    <row r="1506" spans="1:4" ht="12.75">
      <c r="A1506" s="105">
        <v>1503</v>
      </c>
      <c r="B1506" s="106">
        <v>33696</v>
      </c>
      <c r="C1506" s="105">
        <v>5.43</v>
      </c>
      <c r="D1506" s="105">
        <f t="shared" si="23"/>
        <v>1874</v>
      </c>
    </row>
    <row r="1507" spans="1:4" ht="12.75">
      <c r="A1507" s="105">
        <v>1504</v>
      </c>
      <c r="B1507" s="106">
        <v>33697</v>
      </c>
      <c r="C1507" s="105">
        <v>5.39</v>
      </c>
      <c r="D1507" s="105">
        <f t="shared" si="23"/>
        <v>1873</v>
      </c>
    </row>
    <row r="1508" spans="1:4" ht="12.75">
      <c r="A1508" s="105">
        <v>1505</v>
      </c>
      <c r="B1508" s="106">
        <v>33701</v>
      </c>
      <c r="C1508" s="105">
        <v>5.15</v>
      </c>
      <c r="D1508" s="105">
        <f t="shared" si="23"/>
        <v>1872</v>
      </c>
    </row>
    <row r="1509" spans="1:4" ht="12.75">
      <c r="A1509" s="105">
        <v>1506</v>
      </c>
      <c r="B1509" s="106">
        <v>33702</v>
      </c>
      <c r="C1509" s="105">
        <v>5.08</v>
      </c>
      <c r="D1509" s="105">
        <f t="shared" si="23"/>
        <v>1871</v>
      </c>
    </row>
    <row r="1510" spans="1:4" ht="12.75">
      <c r="A1510" s="105">
        <v>1507</v>
      </c>
      <c r="B1510" s="106">
        <v>33703</v>
      </c>
      <c r="C1510" s="105">
        <v>5.14</v>
      </c>
      <c r="D1510" s="105">
        <f t="shared" si="23"/>
        <v>1870</v>
      </c>
    </row>
    <row r="1511" spans="1:4" ht="12.75">
      <c r="A1511" s="105">
        <v>1508</v>
      </c>
      <c r="B1511" s="106">
        <v>33704</v>
      </c>
      <c r="C1511" s="105">
        <v>5.29</v>
      </c>
      <c r="D1511" s="105">
        <f t="shared" si="23"/>
        <v>1869</v>
      </c>
    </row>
    <row r="1512" spans="1:4" ht="12.75">
      <c r="A1512" s="105">
        <v>1509</v>
      </c>
      <c r="B1512" s="106">
        <v>33705</v>
      </c>
      <c r="C1512" s="105">
        <v>5.08</v>
      </c>
      <c r="D1512" s="105">
        <f t="shared" si="23"/>
        <v>1868</v>
      </c>
    </row>
    <row r="1513" spans="1:4" ht="12.75">
      <c r="A1513" s="105">
        <v>1510</v>
      </c>
      <c r="B1513" s="106">
        <v>33708</v>
      </c>
      <c r="C1513" s="105">
        <v>4.92</v>
      </c>
      <c r="D1513" s="105">
        <f t="shared" si="23"/>
        <v>1867</v>
      </c>
    </row>
    <row r="1514" spans="1:4" ht="12.75">
      <c r="A1514" s="105">
        <v>1511</v>
      </c>
      <c r="B1514" s="106">
        <v>33709</v>
      </c>
      <c r="C1514" s="105">
        <v>5.13</v>
      </c>
      <c r="D1514" s="105">
        <f t="shared" si="23"/>
        <v>1866</v>
      </c>
    </row>
    <row r="1515" spans="1:4" ht="12.75">
      <c r="A1515" s="105">
        <v>1512</v>
      </c>
      <c r="B1515" s="106">
        <v>33710</v>
      </c>
      <c r="C1515" s="105">
        <v>5.1</v>
      </c>
      <c r="D1515" s="105">
        <f t="shared" si="23"/>
        <v>1865</v>
      </c>
    </row>
    <row r="1516" spans="1:4" ht="12.75">
      <c r="A1516" s="105">
        <v>1513</v>
      </c>
      <c r="B1516" s="106">
        <v>33711</v>
      </c>
      <c r="C1516" s="105">
        <v>5.13</v>
      </c>
      <c r="D1516" s="105">
        <f t="shared" si="23"/>
        <v>1864</v>
      </c>
    </row>
    <row r="1517" spans="1:4" ht="12.75">
      <c r="A1517" s="105">
        <v>1514</v>
      </c>
      <c r="B1517" s="106">
        <v>33712</v>
      </c>
      <c r="C1517" s="105">
        <v>5.31</v>
      </c>
      <c r="D1517" s="105">
        <f t="shared" si="23"/>
        <v>1863</v>
      </c>
    </row>
    <row r="1518" spans="1:4" ht="12.75">
      <c r="A1518" s="105">
        <v>1515</v>
      </c>
      <c r="B1518" s="106">
        <v>33715</v>
      </c>
      <c r="C1518" s="105">
        <v>5.21</v>
      </c>
      <c r="D1518" s="105">
        <f t="shared" si="23"/>
        <v>1862</v>
      </c>
    </row>
    <row r="1519" spans="1:4" ht="12.75">
      <c r="A1519" s="105">
        <v>1516</v>
      </c>
      <c r="B1519" s="106">
        <v>33716</v>
      </c>
      <c r="C1519" s="105">
        <v>5.4</v>
      </c>
      <c r="D1519" s="105">
        <f t="shared" si="23"/>
        <v>1861</v>
      </c>
    </row>
    <row r="1520" spans="1:4" ht="12.75">
      <c r="A1520" s="105">
        <v>1517</v>
      </c>
      <c r="B1520" s="106">
        <v>33717</v>
      </c>
      <c r="C1520" s="105">
        <v>5.72</v>
      </c>
      <c r="D1520" s="105">
        <f t="shared" si="23"/>
        <v>1860</v>
      </c>
    </row>
    <row r="1521" spans="1:4" ht="12.75">
      <c r="A1521" s="105">
        <v>1518</v>
      </c>
      <c r="B1521" s="106">
        <v>33718</v>
      </c>
      <c r="C1521" s="105">
        <v>5.69</v>
      </c>
      <c r="D1521" s="105">
        <f t="shared" si="23"/>
        <v>1859</v>
      </c>
    </row>
    <row r="1522" spans="1:4" ht="12.75">
      <c r="A1522" s="105">
        <v>1519</v>
      </c>
      <c r="B1522" s="106">
        <v>33719</v>
      </c>
      <c r="C1522" s="105">
        <v>5.82</v>
      </c>
      <c r="D1522" s="105">
        <f t="shared" si="23"/>
        <v>1858</v>
      </c>
    </row>
    <row r="1523" spans="1:4" ht="12.75">
      <c r="A1523" s="105">
        <v>1520</v>
      </c>
      <c r="B1523" s="106">
        <v>33722</v>
      </c>
      <c r="C1523" s="105">
        <v>5.78</v>
      </c>
      <c r="D1523" s="105">
        <f t="shared" si="23"/>
        <v>1857</v>
      </c>
    </row>
    <row r="1524" spans="1:4" ht="12.75">
      <c r="A1524" s="105">
        <v>1521</v>
      </c>
      <c r="B1524" s="106">
        <v>33723</v>
      </c>
      <c r="C1524" s="105">
        <v>5.76</v>
      </c>
      <c r="D1524" s="105">
        <f t="shared" si="23"/>
        <v>1856</v>
      </c>
    </row>
    <row r="1525" spans="1:4" ht="12.75">
      <c r="A1525" s="105">
        <v>1522</v>
      </c>
      <c r="B1525" s="106">
        <v>33724</v>
      </c>
      <c r="C1525" s="105">
        <v>5.81</v>
      </c>
      <c r="D1525" s="105">
        <f t="shared" si="23"/>
        <v>1855</v>
      </c>
    </row>
    <row r="1526" spans="1:4" ht="12.75">
      <c r="A1526" s="105">
        <v>1523</v>
      </c>
      <c r="B1526" s="106">
        <v>33725</v>
      </c>
      <c r="C1526" s="105">
        <v>5.58</v>
      </c>
      <c r="D1526" s="105">
        <f t="shared" si="23"/>
        <v>1854</v>
      </c>
    </row>
    <row r="1527" spans="1:4" ht="12.75">
      <c r="A1527" s="105">
        <v>1524</v>
      </c>
      <c r="B1527" s="106">
        <v>33726</v>
      </c>
      <c r="C1527" s="105">
        <v>5.63</v>
      </c>
      <c r="D1527" s="105">
        <f t="shared" si="23"/>
        <v>1853</v>
      </c>
    </row>
    <row r="1528" spans="1:4" ht="12.75">
      <c r="A1528" s="105">
        <v>1525</v>
      </c>
      <c r="B1528" s="106">
        <v>33729</v>
      </c>
      <c r="C1528" s="105">
        <v>5.71</v>
      </c>
      <c r="D1528" s="105">
        <f t="shared" si="23"/>
        <v>1852</v>
      </c>
    </row>
    <row r="1529" spans="1:4" ht="12.75">
      <c r="A1529" s="105">
        <v>1526</v>
      </c>
      <c r="B1529" s="106">
        <v>33730</v>
      </c>
      <c r="C1529" s="105">
        <v>5.81</v>
      </c>
      <c r="D1529" s="105">
        <f t="shared" si="23"/>
        <v>1851</v>
      </c>
    </row>
    <row r="1530" spans="1:4" ht="12.75">
      <c r="A1530" s="105">
        <v>1527</v>
      </c>
      <c r="B1530" s="106">
        <v>33731</v>
      </c>
      <c r="C1530" s="105">
        <v>5.86</v>
      </c>
      <c r="D1530" s="105">
        <f t="shared" si="23"/>
        <v>1850</v>
      </c>
    </row>
    <row r="1531" spans="1:4" ht="12.75">
      <c r="A1531" s="105">
        <v>1528</v>
      </c>
      <c r="B1531" s="106">
        <v>33732</v>
      </c>
      <c r="C1531" s="105">
        <v>5.86</v>
      </c>
      <c r="D1531" s="105">
        <f t="shared" si="23"/>
        <v>1849</v>
      </c>
    </row>
    <row r="1532" spans="1:4" ht="12.75">
      <c r="A1532" s="105">
        <v>1529</v>
      </c>
      <c r="B1532" s="106">
        <v>33733</v>
      </c>
      <c r="C1532" s="105">
        <v>6.11</v>
      </c>
      <c r="D1532" s="105">
        <f t="shared" si="23"/>
        <v>1848</v>
      </c>
    </row>
    <row r="1533" spans="1:4" ht="12.75">
      <c r="A1533" s="105">
        <v>1530</v>
      </c>
      <c r="B1533" s="106">
        <v>33736</v>
      </c>
      <c r="C1533" s="105">
        <v>6.1</v>
      </c>
      <c r="D1533" s="105">
        <f t="shared" si="23"/>
        <v>1847</v>
      </c>
    </row>
    <row r="1534" spans="1:4" ht="12.75">
      <c r="A1534" s="105">
        <v>1531</v>
      </c>
      <c r="B1534" s="106">
        <v>33737</v>
      </c>
      <c r="C1534" s="105">
        <v>6.24</v>
      </c>
      <c r="D1534" s="105">
        <f t="shared" si="23"/>
        <v>1846</v>
      </c>
    </row>
    <row r="1535" spans="1:4" ht="12.75">
      <c r="A1535" s="105">
        <v>1532</v>
      </c>
      <c r="B1535" s="106">
        <v>33738</v>
      </c>
      <c r="C1535" s="105">
        <v>6.15</v>
      </c>
      <c r="D1535" s="105">
        <f t="shared" si="23"/>
        <v>1845</v>
      </c>
    </row>
    <row r="1536" spans="1:4" ht="12.75">
      <c r="A1536" s="105">
        <v>1533</v>
      </c>
      <c r="B1536" s="106">
        <v>33739</v>
      </c>
      <c r="C1536" s="105">
        <v>6.21</v>
      </c>
      <c r="D1536" s="105">
        <f t="shared" si="23"/>
        <v>1844</v>
      </c>
    </row>
    <row r="1537" spans="1:4" ht="12.75">
      <c r="A1537" s="105">
        <v>1534</v>
      </c>
      <c r="B1537" s="106">
        <v>33740</v>
      </c>
      <c r="C1537" s="105">
        <v>6.22</v>
      </c>
      <c r="D1537" s="105">
        <f t="shared" si="23"/>
        <v>1843</v>
      </c>
    </row>
    <row r="1538" spans="1:4" ht="12.75">
      <c r="A1538" s="105">
        <v>1535</v>
      </c>
      <c r="B1538" s="106">
        <v>33743</v>
      </c>
      <c r="C1538" s="105">
        <v>6.25</v>
      </c>
      <c r="D1538" s="105">
        <f t="shared" si="23"/>
        <v>1842</v>
      </c>
    </row>
    <row r="1539" spans="1:4" ht="12.75">
      <c r="A1539" s="105">
        <v>1536</v>
      </c>
      <c r="B1539" s="106">
        <v>33744</v>
      </c>
      <c r="C1539" s="105">
        <v>6.13</v>
      </c>
      <c r="D1539" s="105">
        <f t="shared" si="23"/>
        <v>1841</v>
      </c>
    </row>
    <row r="1540" spans="1:4" ht="12.75">
      <c r="A1540" s="105">
        <v>1537</v>
      </c>
      <c r="B1540" s="106">
        <v>33745</v>
      </c>
      <c r="C1540" s="105">
        <v>6.19</v>
      </c>
      <c r="D1540" s="105">
        <f aca="true" t="shared" si="24" ref="D1540:D1603">3377-A1540</f>
        <v>1840</v>
      </c>
    </row>
    <row r="1541" spans="1:4" ht="12.75">
      <c r="A1541" s="105">
        <v>1538</v>
      </c>
      <c r="B1541" s="106">
        <v>33746</v>
      </c>
      <c r="C1541" s="105">
        <v>6.36</v>
      </c>
      <c r="D1541" s="105">
        <f t="shared" si="24"/>
        <v>1839</v>
      </c>
    </row>
    <row r="1542" spans="1:4" ht="12.75">
      <c r="A1542" s="105">
        <v>1539</v>
      </c>
      <c r="B1542" s="106">
        <v>33747</v>
      </c>
      <c r="C1542" s="105">
        <v>6.33</v>
      </c>
      <c r="D1542" s="105">
        <f t="shared" si="24"/>
        <v>1838</v>
      </c>
    </row>
    <row r="1543" spans="1:4" ht="12.75">
      <c r="A1543" s="105">
        <v>1540</v>
      </c>
      <c r="B1543" s="106">
        <v>33751</v>
      </c>
      <c r="C1543" s="105">
        <v>6.21</v>
      </c>
      <c r="D1543" s="105">
        <f t="shared" si="24"/>
        <v>1837</v>
      </c>
    </row>
    <row r="1544" spans="1:4" ht="12.75">
      <c r="A1544" s="105">
        <v>1541</v>
      </c>
      <c r="B1544" s="106">
        <v>33752</v>
      </c>
      <c r="C1544" s="105">
        <v>6.07</v>
      </c>
      <c r="D1544" s="105">
        <f t="shared" si="24"/>
        <v>1836</v>
      </c>
    </row>
    <row r="1545" spans="1:4" ht="12.75">
      <c r="A1545" s="105">
        <v>1542</v>
      </c>
      <c r="B1545" s="106">
        <v>33753</v>
      </c>
      <c r="C1545" s="105">
        <v>6.04</v>
      </c>
      <c r="D1545" s="105">
        <f t="shared" si="24"/>
        <v>1835</v>
      </c>
    </row>
    <row r="1546" spans="1:4" ht="12.75">
      <c r="A1546" s="105">
        <v>1543</v>
      </c>
      <c r="B1546" s="106">
        <v>33754</v>
      </c>
      <c r="C1546" s="105">
        <v>6.08</v>
      </c>
      <c r="D1546" s="105">
        <f t="shared" si="24"/>
        <v>1834</v>
      </c>
    </row>
    <row r="1547" spans="1:4" ht="12.75">
      <c r="A1547" s="105">
        <v>1544</v>
      </c>
      <c r="B1547" s="106">
        <v>33757</v>
      </c>
      <c r="C1547" s="105">
        <v>6.19</v>
      </c>
      <c r="D1547" s="105">
        <f t="shared" si="24"/>
        <v>1833</v>
      </c>
    </row>
    <row r="1548" spans="1:4" ht="12.75">
      <c r="A1548" s="105">
        <v>1545</v>
      </c>
      <c r="B1548" s="106">
        <v>33758</v>
      </c>
      <c r="C1548" s="105">
        <v>6.19</v>
      </c>
      <c r="D1548" s="105">
        <f t="shared" si="24"/>
        <v>1832</v>
      </c>
    </row>
    <row r="1549" spans="1:4" ht="12.75">
      <c r="A1549" s="105">
        <v>1546</v>
      </c>
      <c r="B1549" s="106">
        <v>33759</v>
      </c>
      <c r="C1549" s="105">
        <v>6.35</v>
      </c>
      <c r="D1549" s="105">
        <f t="shared" si="24"/>
        <v>1831</v>
      </c>
    </row>
    <row r="1550" spans="1:4" ht="12.75">
      <c r="A1550" s="105">
        <v>1547</v>
      </c>
      <c r="B1550" s="106">
        <v>33760</v>
      </c>
      <c r="C1550" s="105">
        <v>6.18</v>
      </c>
      <c r="D1550" s="105">
        <f t="shared" si="24"/>
        <v>1830</v>
      </c>
    </row>
    <row r="1551" spans="1:4" ht="12.75">
      <c r="A1551" s="105">
        <v>1548</v>
      </c>
      <c r="B1551" s="106">
        <v>33761</v>
      </c>
      <c r="C1551" s="105">
        <v>6.21</v>
      </c>
      <c r="D1551" s="105">
        <f t="shared" si="24"/>
        <v>1829</v>
      </c>
    </row>
    <row r="1552" spans="1:4" ht="12.75">
      <c r="A1552" s="105">
        <v>1549</v>
      </c>
      <c r="B1552" s="106">
        <v>33764</v>
      </c>
      <c r="C1552" s="105">
        <v>6.22</v>
      </c>
      <c r="D1552" s="105">
        <f t="shared" si="24"/>
        <v>1828</v>
      </c>
    </row>
    <row r="1553" spans="1:4" ht="12.75">
      <c r="A1553" s="105">
        <v>1550</v>
      </c>
      <c r="B1553" s="106">
        <v>33765</v>
      </c>
      <c r="C1553" s="105">
        <v>6.33</v>
      </c>
      <c r="D1553" s="105">
        <f t="shared" si="24"/>
        <v>1827</v>
      </c>
    </row>
    <row r="1554" spans="1:4" ht="12.75">
      <c r="A1554" s="105">
        <v>1551</v>
      </c>
      <c r="B1554" s="106">
        <v>33766</v>
      </c>
      <c r="C1554" s="105">
        <v>6.32</v>
      </c>
      <c r="D1554" s="105">
        <f t="shared" si="24"/>
        <v>1826</v>
      </c>
    </row>
    <row r="1555" spans="1:4" ht="12.75">
      <c r="A1555" s="105">
        <v>1552</v>
      </c>
      <c r="B1555" s="106">
        <v>33767</v>
      </c>
      <c r="C1555" s="105">
        <v>6.21</v>
      </c>
      <c r="D1555" s="105">
        <f t="shared" si="24"/>
        <v>1825</v>
      </c>
    </row>
    <row r="1556" spans="1:4" ht="12.75">
      <c r="A1556" s="105">
        <v>1553</v>
      </c>
      <c r="B1556" s="106">
        <v>33768</v>
      </c>
      <c r="C1556" s="105">
        <v>6.14</v>
      </c>
      <c r="D1556" s="105">
        <f t="shared" si="24"/>
        <v>1824</v>
      </c>
    </row>
    <row r="1557" spans="1:4" ht="12.75">
      <c r="A1557" s="105">
        <v>1554</v>
      </c>
      <c r="B1557" s="106">
        <v>33771</v>
      </c>
      <c r="C1557" s="105">
        <v>6.04</v>
      </c>
      <c r="D1557" s="105">
        <f t="shared" si="24"/>
        <v>1823</v>
      </c>
    </row>
    <row r="1558" spans="1:4" ht="12.75">
      <c r="A1558" s="105">
        <v>1555</v>
      </c>
      <c r="B1558" s="106">
        <v>33772</v>
      </c>
      <c r="C1558" s="105">
        <v>5.88</v>
      </c>
      <c r="D1558" s="105">
        <f t="shared" si="24"/>
        <v>1822</v>
      </c>
    </row>
    <row r="1559" spans="1:4" ht="12.75">
      <c r="A1559" s="105">
        <v>1556</v>
      </c>
      <c r="B1559" s="106">
        <v>33773</v>
      </c>
      <c r="C1559" s="105">
        <v>5.93</v>
      </c>
      <c r="D1559" s="105">
        <f t="shared" si="24"/>
        <v>1821</v>
      </c>
    </row>
    <row r="1560" spans="1:4" ht="12.75">
      <c r="A1560" s="105">
        <v>1557</v>
      </c>
      <c r="B1560" s="106">
        <v>33774</v>
      </c>
      <c r="C1560" s="105">
        <v>5.82</v>
      </c>
      <c r="D1560" s="105">
        <f t="shared" si="24"/>
        <v>1820</v>
      </c>
    </row>
    <row r="1561" spans="1:4" ht="12.75">
      <c r="A1561" s="105">
        <v>1558</v>
      </c>
      <c r="B1561" s="106">
        <v>33775</v>
      </c>
      <c r="C1561" s="105">
        <v>6.1</v>
      </c>
      <c r="D1561" s="105">
        <f t="shared" si="24"/>
        <v>1819</v>
      </c>
    </row>
    <row r="1562" spans="1:4" ht="12.75">
      <c r="A1562" s="105">
        <v>1559</v>
      </c>
      <c r="B1562" s="106">
        <v>33778</v>
      </c>
      <c r="C1562" s="105">
        <v>6</v>
      </c>
      <c r="D1562" s="105">
        <f t="shared" si="24"/>
        <v>1818</v>
      </c>
    </row>
    <row r="1563" spans="1:4" ht="12.75">
      <c r="A1563" s="105">
        <v>1560</v>
      </c>
      <c r="B1563" s="106">
        <v>33779</v>
      </c>
      <c r="C1563" s="105">
        <v>6.04</v>
      </c>
      <c r="D1563" s="105">
        <f t="shared" si="24"/>
        <v>1817</v>
      </c>
    </row>
    <row r="1564" spans="1:4" ht="12.75">
      <c r="A1564" s="105">
        <v>1561</v>
      </c>
      <c r="B1564" s="106">
        <v>33780</v>
      </c>
      <c r="C1564" s="105">
        <v>5.93</v>
      </c>
      <c r="D1564" s="105">
        <f t="shared" si="24"/>
        <v>1816</v>
      </c>
    </row>
    <row r="1565" spans="1:4" ht="12.75">
      <c r="A1565" s="105">
        <v>1562</v>
      </c>
      <c r="B1565" s="106">
        <v>33781</v>
      </c>
      <c r="C1565" s="105">
        <v>6.1</v>
      </c>
      <c r="D1565" s="105">
        <f t="shared" si="24"/>
        <v>1815</v>
      </c>
    </row>
    <row r="1566" spans="1:4" ht="12.75">
      <c r="A1566" s="105">
        <v>1563</v>
      </c>
      <c r="B1566" s="106">
        <v>33782</v>
      </c>
      <c r="C1566" s="105">
        <v>6.29</v>
      </c>
      <c r="D1566" s="105">
        <f t="shared" si="24"/>
        <v>1814</v>
      </c>
    </row>
    <row r="1567" spans="1:4" ht="12.75">
      <c r="A1567" s="105">
        <v>1564</v>
      </c>
      <c r="B1567" s="106">
        <v>33785</v>
      </c>
      <c r="C1567" s="105">
        <v>6.49</v>
      </c>
      <c r="D1567" s="105">
        <f t="shared" si="24"/>
        <v>1813</v>
      </c>
    </row>
    <row r="1568" spans="1:4" ht="12.75">
      <c r="A1568" s="105">
        <v>1565</v>
      </c>
      <c r="B1568" s="106">
        <v>33786</v>
      </c>
      <c r="C1568" s="105">
        <v>6.53</v>
      </c>
      <c r="D1568" s="105">
        <f t="shared" si="24"/>
        <v>1812</v>
      </c>
    </row>
    <row r="1569" spans="1:4" ht="12.75">
      <c r="A1569" s="105">
        <v>1566</v>
      </c>
      <c r="B1569" s="106">
        <v>33787</v>
      </c>
      <c r="C1569" s="105">
        <v>6.38</v>
      </c>
      <c r="D1569" s="105">
        <f t="shared" si="24"/>
        <v>1811</v>
      </c>
    </row>
    <row r="1570" spans="1:4" ht="12.75">
      <c r="A1570" s="105">
        <v>1567</v>
      </c>
      <c r="B1570" s="106">
        <v>33789</v>
      </c>
      <c r="C1570" s="105">
        <v>6.22</v>
      </c>
      <c r="D1570" s="105">
        <f t="shared" si="24"/>
        <v>1810</v>
      </c>
    </row>
    <row r="1571" spans="1:4" ht="12.75">
      <c r="A1571" s="105">
        <v>1568</v>
      </c>
      <c r="B1571" s="106">
        <v>33792</v>
      </c>
      <c r="C1571" s="105">
        <v>6.32</v>
      </c>
      <c r="D1571" s="105">
        <f t="shared" si="24"/>
        <v>1809</v>
      </c>
    </row>
    <row r="1572" spans="1:4" ht="12.75">
      <c r="A1572" s="105">
        <v>1569</v>
      </c>
      <c r="B1572" s="106">
        <v>33793</v>
      </c>
      <c r="C1572" s="105">
        <v>6.39</v>
      </c>
      <c r="D1572" s="105">
        <f t="shared" si="24"/>
        <v>1808</v>
      </c>
    </row>
    <row r="1573" spans="1:4" ht="12.75">
      <c r="A1573" s="105">
        <v>1570</v>
      </c>
      <c r="B1573" s="106">
        <v>33794</v>
      </c>
      <c r="C1573" s="105">
        <v>6.43</v>
      </c>
      <c r="D1573" s="105">
        <f t="shared" si="24"/>
        <v>1807</v>
      </c>
    </row>
    <row r="1574" spans="1:4" ht="12.75">
      <c r="A1574" s="105">
        <v>1571</v>
      </c>
      <c r="B1574" s="106">
        <v>33795</v>
      </c>
      <c r="C1574" s="105">
        <v>6.08</v>
      </c>
      <c r="D1574" s="105">
        <f t="shared" si="24"/>
        <v>1806</v>
      </c>
    </row>
    <row r="1575" spans="1:4" ht="12.75">
      <c r="A1575" s="105">
        <v>1572</v>
      </c>
      <c r="B1575" s="106">
        <v>33796</v>
      </c>
      <c r="C1575" s="105">
        <v>6.15</v>
      </c>
      <c r="D1575" s="105">
        <f t="shared" si="24"/>
        <v>1805</v>
      </c>
    </row>
    <row r="1576" spans="1:4" ht="12.75">
      <c r="A1576" s="105">
        <v>1573</v>
      </c>
      <c r="B1576" s="106">
        <v>33799</v>
      </c>
      <c r="C1576" s="105">
        <v>5.76</v>
      </c>
      <c r="D1576" s="105">
        <f t="shared" si="24"/>
        <v>1804</v>
      </c>
    </row>
    <row r="1577" spans="1:4" ht="12.75">
      <c r="A1577" s="105">
        <v>1574</v>
      </c>
      <c r="B1577" s="106">
        <v>33800</v>
      </c>
      <c r="C1577" s="105">
        <v>5.75</v>
      </c>
      <c r="D1577" s="105">
        <f t="shared" si="24"/>
        <v>1803</v>
      </c>
    </row>
    <row r="1578" spans="1:4" ht="12.75">
      <c r="A1578" s="105">
        <v>1575</v>
      </c>
      <c r="B1578" s="106">
        <v>33801</v>
      </c>
      <c r="C1578" s="105">
        <v>5.94</v>
      </c>
      <c r="D1578" s="105">
        <f t="shared" si="24"/>
        <v>1802</v>
      </c>
    </row>
    <row r="1579" spans="1:4" ht="12.75">
      <c r="A1579" s="105">
        <v>1576</v>
      </c>
      <c r="B1579" s="106">
        <v>33802</v>
      </c>
      <c r="C1579" s="105">
        <v>5.99</v>
      </c>
      <c r="D1579" s="105">
        <f t="shared" si="24"/>
        <v>1801</v>
      </c>
    </row>
    <row r="1580" spans="1:4" ht="12.75">
      <c r="A1580" s="105">
        <v>1577</v>
      </c>
      <c r="B1580" s="106">
        <v>33803</v>
      </c>
      <c r="C1580" s="105">
        <v>5.75</v>
      </c>
      <c r="D1580" s="105">
        <f t="shared" si="24"/>
        <v>1800</v>
      </c>
    </row>
    <row r="1581" spans="1:4" ht="12.75">
      <c r="A1581" s="105">
        <v>1578</v>
      </c>
      <c r="B1581" s="106">
        <v>33806</v>
      </c>
      <c r="C1581" s="105">
        <v>5.63</v>
      </c>
      <c r="D1581" s="105">
        <f t="shared" si="24"/>
        <v>1799</v>
      </c>
    </row>
    <row r="1582" spans="1:4" ht="12.75">
      <c r="A1582" s="105">
        <v>1579</v>
      </c>
      <c r="B1582" s="106">
        <v>33807</v>
      </c>
      <c r="C1582" s="105">
        <v>5.24</v>
      </c>
      <c r="D1582" s="105">
        <f t="shared" si="24"/>
        <v>1798</v>
      </c>
    </row>
    <row r="1583" spans="1:4" ht="12.75">
      <c r="A1583" s="105">
        <v>1580</v>
      </c>
      <c r="B1583" s="106">
        <v>33808</v>
      </c>
      <c r="C1583" s="105">
        <v>5.46</v>
      </c>
      <c r="D1583" s="105">
        <f t="shared" si="24"/>
        <v>1797</v>
      </c>
    </row>
    <row r="1584" spans="1:4" ht="12.75">
      <c r="A1584" s="105">
        <v>1581</v>
      </c>
      <c r="B1584" s="106">
        <v>33809</v>
      </c>
      <c r="C1584" s="105">
        <v>5.49</v>
      </c>
      <c r="D1584" s="105">
        <f t="shared" si="24"/>
        <v>1796</v>
      </c>
    </row>
    <row r="1585" spans="1:4" ht="12.75">
      <c r="A1585" s="105">
        <v>1582</v>
      </c>
      <c r="B1585" s="106">
        <v>33810</v>
      </c>
      <c r="C1585" s="105">
        <v>5.71</v>
      </c>
      <c r="D1585" s="105">
        <f t="shared" si="24"/>
        <v>1795</v>
      </c>
    </row>
    <row r="1586" spans="1:4" ht="12.75">
      <c r="A1586" s="105">
        <v>1583</v>
      </c>
      <c r="B1586" s="106">
        <v>33813</v>
      </c>
      <c r="C1586" s="105">
        <v>5.56</v>
      </c>
      <c r="D1586" s="105">
        <f t="shared" si="24"/>
        <v>1794</v>
      </c>
    </row>
    <row r="1587" spans="1:4" ht="12.75">
      <c r="A1587" s="105">
        <v>1584</v>
      </c>
      <c r="B1587" s="106">
        <v>33814</v>
      </c>
      <c r="C1587" s="105">
        <v>5.68</v>
      </c>
      <c r="D1587" s="105">
        <f t="shared" si="24"/>
        <v>1793</v>
      </c>
    </row>
    <row r="1588" spans="1:4" ht="12.75">
      <c r="A1588" s="105">
        <v>1585</v>
      </c>
      <c r="B1588" s="106">
        <v>33815</v>
      </c>
      <c r="C1588" s="105">
        <v>5.75</v>
      </c>
      <c r="D1588" s="105">
        <f t="shared" si="24"/>
        <v>1792</v>
      </c>
    </row>
    <row r="1589" spans="1:4" ht="12.75">
      <c r="A1589" s="105">
        <v>1586</v>
      </c>
      <c r="B1589" s="106">
        <v>33816</v>
      </c>
      <c r="C1589" s="105">
        <v>5.97</v>
      </c>
      <c r="D1589" s="105">
        <f t="shared" si="24"/>
        <v>1791</v>
      </c>
    </row>
    <row r="1590" spans="1:4" ht="12.75">
      <c r="A1590" s="105">
        <v>1587</v>
      </c>
      <c r="B1590" s="106">
        <v>33817</v>
      </c>
      <c r="C1590" s="105">
        <v>6.21</v>
      </c>
      <c r="D1590" s="105">
        <f t="shared" si="24"/>
        <v>1790</v>
      </c>
    </row>
    <row r="1591" spans="1:4" ht="12.75">
      <c r="A1591" s="105">
        <v>1588</v>
      </c>
      <c r="B1591" s="106">
        <v>33820</v>
      </c>
      <c r="C1591" s="105">
        <v>6.17</v>
      </c>
      <c r="D1591" s="105">
        <f t="shared" si="24"/>
        <v>1789</v>
      </c>
    </row>
    <row r="1592" spans="1:4" ht="12.75">
      <c r="A1592" s="105">
        <v>1589</v>
      </c>
      <c r="B1592" s="106">
        <v>33821</v>
      </c>
      <c r="C1592" s="105">
        <v>6.36</v>
      </c>
      <c r="D1592" s="105">
        <f t="shared" si="24"/>
        <v>1788</v>
      </c>
    </row>
    <row r="1593" spans="1:4" ht="12.75">
      <c r="A1593" s="105">
        <v>1590</v>
      </c>
      <c r="B1593" s="106">
        <v>33822</v>
      </c>
      <c r="C1593" s="105">
        <v>6.38</v>
      </c>
      <c r="D1593" s="105">
        <f t="shared" si="24"/>
        <v>1787</v>
      </c>
    </row>
    <row r="1594" spans="1:4" ht="12.75">
      <c r="A1594" s="105">
        <v>1591</v>
      </c>
      <c r="B1594" s="106">
        <v>33823</v>
      </c>
      <c r="C1594" s="105">
        <v>6.51</v>
      </c>
      <c r="D1594" s="105">
        <f t="shared" si="24"/>
        <v>1786</v>
      </c>
    </row>
    <row r="1595" spans="1:4" ht="12.75">
      <c r="A1595" s="105">
        <v>1592</v>
      </c>
      <c r="B1595" s="106">
        <v>33824</v>
      </c>
      <c r="C1595" s="105">
        <v>6.49</v>
      </c>
      <c r="D1595" s="105">
        <f t="shared" si="24"/>
        <v>1785</v>
      </c>
    </row>
    <row r="1596" spans="1:4" ht="12.75">
      <c r="A1596" s="105">
        <v>1593</v>
      </c>
      <c r="B1596" s="106">
        <v>33827</v>
      </c>
      <c r="C1596" s="105">
        <v>6.5</v>
      </c>
      <c r="D1596" s="105">
        <f t="shared" si="24"/>
        <v>1784</v>
      </c>
    </row>
    <row r="1597" spans="1:4" ht="12.75">
      <c r="A1597" s="105">
        <v>1594</v>
      </c>
      <c r="B1597" s="106">
        <v>33828</v>
      </c>
      <c r="C1597" s="105">
        <v>6.32</v>
      </c>
      <c r="D1597" s="105">
        <f t="shared" si="24"/>
        <v>1783</v>
      </c>
    </row>
    <row r="1598" spans="1:4" ht="12.75">
      <c r="A1598" s="105">
        <v>1595</v>
      </c>
      <c r="B1598" s="106">
        <v>33829</v>
      </c>
      <c r="C1598" s="105">
        <v>6.29</v>
      </c>
      <c r="D1598" s="105">
        <f t="shared" si="24"/>
        <v>1782</v>
      </c>
    </row>
    <row r="1599" spans="1:4" ht="12.75">
      <c r="A1599" s="105">
        <v>1596</v>
      </c>
      <c r="B1599" s="106">
        <v>33830</v>
      </c>
      <c r="C1599" s="105">
        <v>6.42</v>
      </c>
      <c r="D1599" s="105">
        <f t="shared" si="24"/>
        <v>1781</v>
      </c>
    </row>
    <row r="1600" spans="1:4" ht="12.75">
      <c r="A1600" s="105">
        <v>1597</v>
      </c>
      <c r="B1600" s="106">
        <v>33831</v>
      </c>
      <c r="C1600" s="105">
        <v>6.22</v>
      </c>
      <c r="D1600" s="105">
        <f t="shared" si="24"/>
        <v>1780</v>
      </c>
    </row>
    <row r="1601" spans="1:4" ht="12.75">
      <c r="A1601" s="105">
        <v>1598</v>
      </c>
      <c r="B1601" s="106">
        <v>33834</v>
      </c>
      <c r="C1601" s="105">
        <v>6.22</v>
      </c>
      <c r="D1601" s="105">
        <f t="shared" si="24"/>
        <v>1779</v>
      </c>
    </row>
    <row r="1602" spans="1:4" ht="12.75">
      <c r="A1602" s="105">
        <v>1599</v>
      </c>
      <c r="B1602" s="106">
        <v>33835</v>
      </c>
      <c r="C1602" s="105">
        <v>6.11</v>
      </c>
      <c r="D1602" s="105">
        <f t="shared" si="24"/>
        <v>1778</v>
      </c>
    </row>
    <row r="1603" spans="1:4" ht="12.75">
      <c r="A1603" s="105">
        <v>1600</v>
      </c>
      <c r="B1603" s="106">
        <v>33836</v>
      </c>
      <c r="C1603" s="105">
        <v>6.25</v>
      </c>
      <c r="D1603" s="105">
        <f t="shared" si="24"/>
        <v>1777</v>
      </c>
    </row>
    <row r="1604" spans="1:4" ht="12.75">
      <c r="A1604" s="105">
        <v>1601</v>
      </c>
      <c r="B1604" s="106">
        <v>33837</v>
      </c>
      <c r="C1604" s="105">
        <v>6.4</v>
      </c>
      <c r="D1604" s="105">
        <f aca="true" t="shared" si="25" ref="D1604:D1667">3377-A1604</f>
        <v>1776</v>
      </c>
    </row>
    <row r="1605" spans="1:4" ht="12.75">
      <c r="A1605" s="105">
        <v>1602</v>
      </c>
      <c r="B1605" s="106">
        <v>33838</v>
      </c>
      <c r="C1605" s="105">
        <v>6.32</v>
      </c>
      <c r="D1605" s="105">
        <f t="shared" si="25"/>
        <v>1775</v>
      </c>
    </row>
    <row r="1606" spans="1:4" ht="12.75">
      <c r="A1606" s="105">
        <v>1603</v>
      </c>
      <c r="B1606" s="106">
        <v>33841</v>
      </c>
      <c r="C1606" s="105">
        <v>6.13</v>
      </c>
      <c r="D1606" s="105">
        <f t="shared" si="25"/>
        <v>1774</v>
      </c>
    </row>
    <row r="1607" spans="1:4" ht="12.75">
      <c r="A1607" s="105">
        <v>1604</v>
      </c>
      <c r="B1607" s="106">
        <v>33842</v>
      </c>
      <c r="C1607" s="105">
        <v>6.11</v>
      </c>
      <c r="D1607" s="105">
        <f t="shared" si="25"/>
        <v>1773</v>
      </c>
    </row>
    <row r="1608" spans="1:4" ht="12.75">
      <c r="A1608" s="105">
        <v>1605</v>
      </c>
      <c r="B1608" s="106">
        <v>33843</v>
      </c>
      <c r="C1608" s="105">
        <v>6.06</v>
      </c>
      <c r="D1608" s="105">
        <f t="shared" si="25"/>
        <v>1772</v>
      </c>
    </row>
    <row r="1609" spans="1:4" ht="12.75">
      <c r="A1609" s="105">
        <v>1606</v>
      </c>
      <c r="B1609" s="106">
        <v>33844</v>
      </c>
      <c r="C1609" s="105">
        <v>6</v>
      </c>
      <c r="D1609" s="105">
        <f t="shared" si="25"/>
        <v>1771</v>
      </c>
    </row>
    <row r="1610" spans="1:4" ht="12.75">
      <c r="A1610" s="105">
        <v>1607</v>
      </c>
      <c r="B1610" s="106">
        <v>33845</v>
      </c>
      <c r="C1610" s="105">
        <v>5.86</v>
      </c>
      <c r="D1610" s="105">
        <f t="shared" si="25"/>
        <v>1770</v>
      </c>
    </row>
    <row r="1611" spans="1:4" ht="12.75">
      <c r="A1611" s="105">
        <v>1608</v>
      </c>
      <c r="B1611" s="106">
        <v>33849</v>
      </c>
      <c r="C1611" s="105">
        <v>5.97</v>
      </c>
      <c r="D1611" s="105">
        <f t="shared" si="25"/>
        <v>1769</v>
      </c>
    </row>
    <row r="1612" spans="1:4" ht="12.75">
      <c r="A1612" s="105">
        <v>1609</v>
      </c>
      <c r="B1612" s="106">
        <v>33850</v>
      </c>
      <c r="C1612" s="105">
        <v>6.04</v>
      </c>
      <c r="D1612" s="105">
        <f t="shared" si="25"/>
        <v>1768</v>
      </c>
    </row>
    <row r="1613" spans="1:4" ht="12.75">
      <c r="A1613" s="105">
        <v>1610</v>
      </c>
      <c r="B1613" s="106">
        <v>33851</v>
      </c>
      <c r="C1613" s="105">
        <v>5.76</v>
      </c>
      <c r="D1613" s="105">
        <f t="shared" si="25"/>
        <v>1767</v>
      </c>
    </row>
    <row r="1614" spans="1:4" ht="12.75">
      <c r="A1614" s="105">
        <v>1611</v>
      </c>
      <c r="B1614" s="106">
        <v>33852</v>
      </c>
      <c r="C1614" s="105">
        <v>5.93</v>
      </c>
      <c r="D1614" s="105">
        <f t="shared" si="25"/>
        <v>1766</v>
      </c>
    </row>
    <row r="1615" spans="1:4" ht="12.75">
      <c r="A1615" s="105">
        <v>1612</v>
      </c>
      <c r="B1615" s="106">
        <v>33855</v>
      </c>
      <c r="C1615" s="105">
        <v>6.04</v>
      </c>
      <c r="D1615" s="105">
        <f t="shared" si="25"/>
        <v>1765</v>
      </c>
    </row>
    <row r="1616" spans="1:4" ht="12.75">
      <c r="A1616" s="105">
        <v>1613</v>
      </c>
      <c r="B1616" s="106">
        <v>33856</v>
      </c>
      <c r="C1616" s="105">
        <v>6.04</v>
      </c>
      <c r="D1616" s="105">
        <f t="shared" si="25"/>
        <v>1764</v>
      </c>
    </row>
    <row r="1617" spans="1:4" ht="12.75">
      <c r="A1617" s="105">
        <v>1614</v>
      </c>
      <c r="B1617" s="106">
        <v>33857</v>
      </c>
      <c r="C1617" s="105">
        <v>6.04</v>
      </c>
      <c r="D1617" s="105">
        <f t="shared" si="25"/>
        <v>1763</v>
      </c>
    </row>
    <row r="1618" spans="1:4" ht="12.75">
      <c r="A1618" s="105">
        <v>1615</v>
      </c>
      <c r="B1618" s="106">
        <v>33858</v>
      </c>
      <c r="C1618" s="105">
        <v>6.24</v>
      </c>
      <c r="D1618" s="105">
        <f t="shared" si="25"/>
        <v>1762</v>
      </c>
    </row>
    <row r="1619" spans="1:4" ht="12.75">
      <c r="A1619" s="105">
        <v>1616</v>
      </c>
      <c r="B1619" s="106">
        <v>33859</v>
      </c>
      <c r="C1619" s="105">
        <v>6.56</v>
      </c>
      <c r="D1619" s="105">
        <f t="shared" si="25"/>
        <v>1761</v>
      </c>
    </row>
    <row r="1620" spans="1:4" ht="12.75">
      <c r="A1620" s="105">
        <v>1617</v>
      </c>
      <c r="B1620" s="106">
        <v>33862</v>
      </c>
      <c r="C1620" s="105">
        <v>6.64</v>
      </c>
      <c r="D1620" s="105">
        <f t="shared" si="25"/>
        <v>1760</v>
      </c>
    </row>
    <row r="1621" spans="1:4" ht="12.75">
      <c r="A1621" s="105">
        <v>1618</v>
      </c>
      <c r="B1621" s="106">
        <v>33863</v>
      </c>
      <c r="C1621" s="105">
        <v>6.63</v>
      </c>
      <c r="D1621" s="105">
        <f t="shared" si="25"/>
        <v>1759</v>
      </c>
    </row>
    <row r="1622" spans="1:4" ht="12.75">
      <c r="A1622" s="105">
        <v>1619</v>
      </c>
      <c r="B1622" s="106">
        <v>33864</v>
      </c>
      <c r="C1622" s="105">
        <v>6.65</v>
      </c>
      <c r="D1622" s="105">
        <f t="shared" si="25"/>
        <v>1758</v>
      </c>
    </row>
    <row r="1623" spans="1:4" ht="12.75">
      <c r="A1623" s="105">
        <v>1620</v>
      </c>
      <c r="B1623" s="106">
        <v>33865</v>
      </c>
      <c r="C1623" s="105">
        <v>6.67</v>
      </c>
      <c r="D1623" s="105">
        <f t="shared" si="25"/>
        <v>1757</v>
      </c>
    </row>
    <row r="1624" spans="1:4" ht="12.75">
      <c r="A1624" s="105">
        <v>1621</v>
      </c>
      <c r="B1624" s="106">
        <v>33866</v>
      </c>
      <c r="C1624" s="105">
        <v>6.75</v>
      </c>
      <c r="D1624" s="105">
        <f t="shared" si="25"/>
        <v>1756</v>
      </c>
    </row>
    <row r="1625" spans="1:4" ht="12.75">
      <c r="A1625" s="105">
        <v>1622</v>
      </c>
      <c r="B1625" s="106">
        <v>33869</v>
      </c>
      <c r="C1625" s="105">
        <v>6.74</v>
      </c>
      <c r="D1625" s="105">
        <f t="shared" si="25"/>
        <v>1755</v>
      </c>
    </row>
    <row r="1626" spans="1:4" ht="12.75">
      <c r="A1626" s="105">
        <v>1623</v>
      </c>
      <c r="B1626" s="106">
        <v>33870</v>
      </c>
      <c r="C1626" s="105">
        <v>6.72</v>
      </c>
      <c r="D1626" s="105">
        <f t="shared" si="25"/>
        <v>1754</v>
      </c>
    </row>
    <row r="1627" spans="1:4" ht="12.75">
      <c r="A1627" s="105">
        <v>1624</v>
      </c>
      <c r="B1627" s="106">
        <v>33871</v>
      </c>
      <c r="C1627" s="105">
        <v>7.02</v>
      </c>
      <c r="D1627" s="105">
        <f t="shared" si="25"/>
        <v>1753</v>
      </c>
    </row>
    <row r="1628" spans="1:4" ht="12.75">
      <c r="A1628" s="105">
        <v>1625</v>
      </c>
      <c r="B1628" s="106">
        <v>33872</v>
      </c>
      <c r="C1628" s="105">
        <v>7.04</v>
      </c>
      <c r="D1628" s="105">
        <f t="shared" si="25"/>
        <v>1752</v>
      </c>
    </row>
    <row r="1629" spans="1:4" ht="12.75">
      <c r="A1629" s="105">
        <v>1626</v>
      </c>
      <c r="B1629" s="106">
        <v>33873</v>
      </c>
      <c r="C1629" s="105">
        <v>7</v>
      </c>
      <c r="D1629" s="105">
        <f t="shared" si="25"/>
        <v>1751</v>
      </c>
    </row>
    <row r="1630" spans="1:4" ht="12.75">
      <c r="A1630" s="105">
        <v>1627</v>
      </c>
      <c r="B1630" s="106">
        <v>33876</v>
      </c>
      <c r="C1630" s="105">
        <v>6.9</v>
      </c>
      <c r="D1630" s="105">
        <f t="shared" si="25"/>
        <v>1750</v>
      </c>
    </row>
    <row r="1631" spans="1:4" ht="12.75">
      <c r="A1631" s="105">
        <v>1628</v>
      </c>
      <c r="B1631" s="106">
        <v>33877</v>
      </c>
      <c r="C1631" s="105">
        <v>6.9</v>
      </c>
      <c r="D1631" s="105">
        <f t="shared" si="25"/>
        <v>1749</v>
      </c>
    </row>
    <row r="1632" spans="1:4" ht="12.75">
      <c r="A1632" s="105">
        <v>1629</v>
      </c>
      <c r="B1632" s="106">
        <v>33878</v>
      </c>
      <c r="C1632" s="105">
        <v>7.1</v>
      </c>
      <c r="D1632" s="105">
        <f t="shared" si="25"/>
        <v>1748</v>
      </c>
    </row>
    <row r="1633" spans="1:4" ht="12.75">
      <c r="A1633" s="105">
        <v>1630</v>
      </c>
      <c r="B1633" s="106">
        <v>33879</v>
      </c>
      <c r="C1633" s="105">
        <v>7.18</v>
      </c>
      <c r="D1633" s="105">
        <f t="shared" si="25"/>
        <v>1747</v>
      </c>
    </row>
    <row r="1634" spans="1:4" ht="12.75">
      <c r="A1634" s="105">
        <v>1631</v>
      </c>
      <c r="B1634" s="106">
        <v>33880</v>
      </c>
      <c r="C1634" s="105">
        <v>7.44</v>
      </c>
      <c r="D1634" s="105">
        <f t="shared" si="25"/>
        <v>1746</v>
      </c>
    </row>
    <row r="1635" spans="1:4" ht="12.75">
      <c r="A1635" s="105">
        <v>1632</v>
      </c>
      <c r="B1635" s="106">
        <v>33883</v>
      </c>
      <c r="C1635" s="105">
        <v>7.33</v>
      </c>
      <c r="D1635" s="105">
        <f t="shared" si="25"/>
        <v>1745</v>
      </c>
    </row>
    <row r="1636" spans="1:4" ht="12.75">
      <c r="A1636" s="105">
        <v>1633</v>
      </c>
      <c r="B1636" s="106">
        <v>33884</v>
      </c>
      <c r="C1636" s="105">
        <v>7.14</v>
      </c>
      <c r="D1636" s="105">
        <f t="shared" si="25"/>
        <v>1744</v>
      </c>
    </row>
    <row r="1637" spans="1:4" ht="12.75">
      <c r="A1637" s="105">
        <v>1634</v>
      </c>
      <c r="B1637" s="106">
        <v>33885</v>
      </c>
      <c r="C1637" s="105">
        <v>7.15</v>
      </c>
      <c r="D1637" s="105">
        <f t="shared" si="25"/>
        <v>1743</v>
      </c>
    </row>
    <row r="1638" spans="1:4" ht="12.75">
      <c r="A1638" s="105">
        <v>1635</v>
      </c>
      <c r="B1638" s="106">
        <v>33886</v>
      </c>
      <c r="C1638" s="105">
        <v>7.22</v>
      </c>
      <c r="D1638" s="105">
        <f t="shared" si="25"/>
        <v>1742</v>
      </c>
    </row>
    <row r="1639" spans="1:4" ht="12.75">
      <c r="A1639" s="105">
        <v>1636</v>
      </c>
      <c r="B1639" s="106">
        <v>33887</v>
      </c>
      <c r="C1639" s="105">
        <v>7.31</v>
      </c>
      <c r="D1639" s="105">
        <f t="shared" si="25"/>
        <v>1741</v>
      </c>
    </row>
    <row r="1640" spans="1:4" ht="12.75">
      <c r="A1640" s="105">
        <v>1637</v>
      </c>
      <c r="B1640" s="106">
        <v>33890</v>
      </c>
      <c r="C1640" s="105">
        <v>7.25</v>
      </c>
      <c r="D1640" s="105">
        <f t="shared" si="25"/>
        <v>1740</v>
      </c>
    </row>
    <row r="1641" spans="1:4" ht="12.75">
      <c r="A1641" s="105">
        <v>1638</v>
      </c>
      <c r="B1641" s="106">
        <v>33891</v>
      </c>
      <c r="C1641" s="105">
        <v>7.32</v>
      </c>
      <c r="D1641" s="105">
        <f t="shared" si="25"/>
        <v>1739</v>
      </c>
    </row>
    <row r="1642" spans="1:4" ht="12.75">
      <c r="A1642" s="105">
        <v>1639</v>
      </c>
      <c r="B1642" s="106">
        <v>33892</v>
      </c>
      <c r="C1642" s="105">
        <v>7.26</v>
      </c>
      <c r="D1642" s="105">
        <f t="shared" si="25"/>
        <v>1738</v>
      </c>
    </row>
    <row r="1643" spans="1:4" ht="12.75">
      <c r="A1643" s="105">
        <v>1640</v>
      </c>
      <c r="B1643" s="106">
        <v>33893</v>
      </c>
      <c r="C1643" s="105">
        <v>7.12</v>
      </c>
      <c r="D1643" s="105">
        <f t="shared" si="25"/>
        <v>1737</v>
      </c>
    </row>
    <row r="1644" spans="1:4" ht="12.75">
      <c r="A1644" s="105">
        <v>1641</v>
      </c>
      <c r="B1644" s="106">
        <v>33894</v>
      </c>
      <c r="C1644" s="105">
        <v>7.04</v>
      </c>
      <c r="D1644" s="105">
        <f t="shared" si="25"/>
        <v>1736</v>
      </c>
    </row>
    <row r="1645" spans="1:4" ht="12.75">
      <c r="A1645" s="105">
        <v>1642</v>
      </c>
      <c r="B1645" s="106">
        <v>33897</v>
      </c>
      <c r="C1645" s="105">
        <v>6.74</v>
      </c>
      <c r="D1645" s="105">
        <f t="shared" si="25"/>
        <v>1735</v>
      </c>
    </row>
    <row r="1646" spans="1:4" ht="12.75">
      <c r="A1646" s="105">
        <v>1643</v>
      </c>
      <c r="B1646" s="106">
        <v>33898</v>
      </c>
      <c r="C1646" s="105">
        <v>6.81</v>
      </c>
      <c r="D1646" s="105">
        <f t="shared" si="25"/>
        <v>1734</v>
      </c>
    </row>
    <row r="1647" spans="1:4" ht="12.75">
      <c r="A1647" s="105">
        <v>1644</v>
      </c>
      <c r="B1647" s="106">
        <v>33899</v>
      </c>
      <c r="C1647" s="105">
        <v>6.99</v>
      </c>
      <c r="D1647" s="105">
        <f t="shared" si="25"/>
        <v>1733</v>
      </c>
    </row>
    <row r="1648" spans="1:4" ht="12.75">
      <c r="A1648" s="105">
        <v>1645</v>
      </c>
      <c r="B1648" s="106">
        <v>33900</v>
      </c>
      <c r="C1648" s="105">
        <v>6.67</v>
      </c>
      <c r="D1648" s="105">
        <f t="shared" si="25"/>
        <v>1732</v>
      </c>
    </row>
    <row r="1649" spans="1:4" ht="12.75">
      <c r="A1649" s="105">
        <v>1646</v>
      </c>
      <c r="B1649" s="106">
        <v>33901</v>
      </c>
      <c r="C1649" s="105">
        <v>6.58</v>
      </c>
      <c r="D1649" s="105">
        <f t="shared" si="25"/>
        <v>1731</v>
      </c>
    </row>
    <row r="1650" spans="1:4" ht="12.75">
      <c r="A1650" s="105">
        <v>1647</v>
      </c>
      <c r="B1650" s="106">
        <v>33904</v>
      </c>
      <c r="C1650" s="105">
        <v>6.43</v>
      </c>
      <c r="D1650" s="105">
        <f t="shared" si="25"/>
        <v>1730</v>
      </c>
    </row>
    <row r="1651" spans="1:4" ht="12.75">
      <c r="A1651" s="105">
        <v>1648</v>
      </c>
      <c r="B1651" s="106">
        <v>33905</v>
      </c>
      <c r="C1651" s="105">
        <v>6.4</v>
      </c>
      <c r="D1651" s="105">
        <f t="shared" si="25"/>
        <v>1729</v>
      </c>
    </row>
    <row r="1652" spans="1:4" ht="12.75">
      <c r="A1652" s="105">
        <v>1649</v>
      </c>
      <c r="B1652" s="106">
        <v>33906</v>
      </c>
      <c r="C1652" s="105">
        <v>6.46</v>
      </c>
      <c r="D1652" s="105">
        <f t="shared" si="25"/>
        <v>1728</v>
      </c>
    </row>
    <row r="1653" spans="1:4" ht="12.75">
      <c r="A1653" s="105">
        <v>1650</v>
      </c>
      <c r="B1653" s="106">
        <v>33907</v>
      </c>
      <c r="C1653" s="105">
        <v>6.88</v>
      </c>
      <c r="D1653" s="105">
        <f t="shared" si="25"/>
        <v>1727</v>
      </c>
    </row>
    <row r="1654" spans="1:4" ht="12.75">
      <c r="A1654" s="105">
        <v>1651</v>
      </c>
      <c r="B1654" s="106">
        <v>33908</v>
      </c>
      <c r="C1654" s="105">
        <v>6.69</v>
      </c>
      <c r="D1654" s="105">
        <f t="shared" si="25"/>
        <v>1726</v>
      </c>
    </row>
    <row r="1655" spans="1:4" ht="12.75">
      <c r="A1655" s="105">
        <v>1652</v>
      </c>
      <c r="B1655" s="106">
        <v>33911</v>
      </c>
      <c r="C1655" s="105">
        <v>6.74</v>
      </c>
      <c r="D1655" s="105">
        <f t="shared" si="25"/>
        <v>1725</v>
      </c>
    </row>
    <row r="1656" spans="1:4" ht="12.75">
      <c r="A1656" s="105">
        <v>1653</v>
      </c>
      <c r="B1656" s="106">
        <v>33912</v>
      </c>
      <c r="C1656" s="105">
        <v>6.86</v>
      </c>
      <c r="D1656" s="105">
        <f t="shared" si="25"/>
        <v>1724</v>
      </c>
    </row>
    <row r="1657" spans="1:4" ht="12.75">
      <c r="A1657" s="105">
        <v>1654</v>
      </c>
      <c r="B1657" s="106">
        <v>33913</v>
      </c>
      <c r="C1657" s="105">
        <v>6.81</v>
      </c>
      <c r="D1657" s="105">
        <f t="shared" si="25"/>
        <v>1723</v>
      </c>
    </row>
    <row r="1658" spans="1:4" ht="12.75">
      <c r="A1658" s="105">
        <v>1655</v>
      </c>
      <c r="B1658" s="106">
        <v>33914</v>
      </c>
      <c r="C1658" s="105">
        <v>7.17</v>
      </c>
      <c r="D1658" s="105">
        <f t="shared" si="25"/>
        <v>1722</v>
      </c>
    </row>
    <row r="1659" spans="1:4" ht="12.75">
      <c r="A1659" s="105">
        <v>1656</v>
      </c>
      <c r="B1659" s="106">
        <v>33915</v>
      </c>
      <c r="C1659" s="105">
        <v>7.19</v>
      </c>
      <c r="D1659" s="105">
        <f t="shared" si="25"/>
        <v>1721</v>
      </c>
    </row>
    <row r="1660" spans="1:4" ht="12.75">
      <c r="A1660" s="105">
        <v>1657</v>
      </c>
      <c r="B1660" s="106">
        <v>33918</v>
      </c>
      <c r="C1660" s="105">
        <v>7.39</v>
      </c>
      <c r="D1660" s="105">
        <f t="shared" si="25"/>
        <v>1720</v>
      </c>
    </row>
    <row r="1661" spans="1:4" ht="12.75">
      <c r="A1661" s="105">
        <v>1658</v>
      </c>
      <c r="B1661" s="106">
        <v>33919</v>
      </c>
      <c r="C1661" s="105">
        <v>7.22</v>
      </c>
      <c r="D1661" s="105">
        <f t="shared" si="25"/>
        <v>1719</v>
      </c>
    </row>
    <row r="1662" spans="1:4" ht="12.75">
      <c r="A1662" s="105">
        <v>1659</v>
      </c>
      <c r="B1662" s="106">
        <v>33920</v>
      </c>
      <c r="C1662" s="105">
        <v>7.35</v>
      </c>
      <c r="D1662" s="105">
        <f t="shared" si="25"/>
        <v>1718</v>
      </c>
    </row>
    <row r="1663" spans="1:4" ht="12.75">
      <c r="A1663" s="105">
        <v>1660</v>
      </c>
      <c r="B1663" s="106">
        <v>33921</v>
      </c>
      <c r="C1663" s="105">
        <v>7.25</v>
      </c>
      <c r="D1663" s="105">
        <f t="shared" si="25"/>
        <v>1717</v>
      </c>
    </row>
    <row r="1664" spans="1:4" ht="12.75">
      <c r="A1664" s="105">
        <v>1661</v>
      </c>
      <c r="B1664" s="106">
        <v>33922</v>
      </c>
      <c r="C1664" s="105">
        <v>7.19</v>
      </c>
      <c r="D1664" s="105">
        <f t="shared" si="25"/>
        <v>1716</v>
      </c>
    </row>
    <row r="1665" spans="1:4" ht="12.75">
      <c r="A1665" s="105">
        <v>1662</v>
      </c>
      <c r="B1665" s="106">
        <v>33925</v>
      </c>
      <c r="C1665" s="105">
        <v>7.04</v>
      </c>
      <c r="D1665" s="105">
        <f t="shared" si="25"/>
        <v>1715</v>
      </c>
    </row>
    <row r="1666" spans="1:4" ht="12.75">
      <c r="A1666" s="105">
        <v>1663</v>
      </c>
      <c r="B1666" s="106">
        <v>33926</v>
      </c>
      <c r="C1666" s="105">
        <v>7.22</v>
      </c>
      <c r="D1666" s="105">
        <f t="shared" si="25"/>
        <v>1714</v>
      </c>
    </row>
    <row r="1667" spans="1:4" ht="12.75">
      <c r="A1667" s="105">
        <v>1664</v>
      </c>
      <c r="B1667" s="106">
        <v>33927</v>
      </c>
      <c r="C1667" s="105">
        <v>7.39</v>
      </c>
      <c r="D1667" s="105">
        <f t="shared" si="25"/>
        <v>1713</v>
      </c>
    </row>
    <row r="1668" spans="1:4" ht="12.75">
      <c r="A1668" s="105">
        <v>1665</v>
      </c>
      <c r="B1668" s="106">
        <v>33928</v>
      </c>
      <c r="C1668" s="105">
        <v>7.33</v>
      </c>
      <c r="D1668" s="105">
        <f aca="true" t="shared" si="26" ref="D1668:D1731">3377-A1668</f>
        <v>1712</v>
      </c>
    </row>
    <row r="1669" spans="1:4" ht="12.75">
      <c r="A1669" s="105">
        <v>1666</v>
      </c>
      <c r="B1669" s="106">
        <v>33929</v>
      </c>
      <c r="C1669" s="105">
        <v>7.51</v>
      </c>
      <c r="D1669" s="105">
        <f t="shared" si="26"/>
        <v>1711</v>
      </c>
    </row>
    <row r="1670" spans="1:4" ht="12.75">
      <c r="A1670" s="105">
        <v>1667</v>
      </c>
      <c r="B1670" s="106">
        <v>33932</v>
      </c>
      <c r="C1670" s="105">
        <v>7.49</v>
      </c>
      <c r="D1670" s="105">
        <f t="shared" si="26"/>
        <v>1710</v>
      </c>
    </row>
    <row r="1671" spans="1:4" ht="12.75">
      <c r="A1671" s="105">
        <v>1668</v>
      </c>
      <c r="B1671" s="106">
        <v>33933</v>
      </c>
      <c r="C1671" s="105">
        <v>7.47</v>
      </c>
      <c r="D1671" s="105">
        <f t="shared" si="26"/>
        <v>1709</v>
      </c>
    </row>
    <row r="1672" spans="1:4" ht="12.75">
      <c r="A1672" s="105">
        <v>1669</v>
      </c>
      <c r="B1672" s="106">
        <v>33934</v>
      </c>
      <c r="C1672" s="105">
        <v>7.56</v>
      </c>
      <c r="D1672" s="105">
        <f t="shared" si="26"/>
        <v>1708</v>
      </c>
    </row>
    <row r="1673" spans="1:4" ht="12.75">
      <c r="A1673" s="105">
        <v>1670</v>
      </c>
      <c r="B1673" s="106">
        <v>33936</v>
      </c>
      <c r="C1673" s="105">
        <v>7.54</v>
      </c>
      <c r="D1673" s="105">
        <f t="shared" si="26"/>
        <v>1707</v>
      </c>
    </row>
    <row r="1674" spans="1:4" ht="12.75">
      <c r="A1674" s="105">
        <v>1671</v>
      </c>
      <c r="B1674" s="106">
        <v>33939</v>
      </c>
      <c r="C1674" s="105">
        <v>7.62</v>
      </c>
      <c r="D1674" s="105">
        <f t="shared" si="26"/>
        <v>1706</v>
      </c>
    </row>
    <row r="1675" spans="1:4" ht="12.75">
      <c r="A1675" s="105">
        <v>1672</v>
      </c>
      <c r="B1675" s="106">
        <v>33940</v>
      </c>
      <c r="C1675" s="105">
        <v>7.28</v>
      </c>
      <c r="D1675" s="105">
        <f t="shared" si="26"/>
        <v>1705</v>
      </c>
    </row>
    <row r="1676" spans="1:4" ht="12.75">
      <c r="A1676" s="105">
        <v>1673</v>
      </c>
      <c r="B1676" s="106">
        <v>33941</v>
      </c>
      <c r="C1676" s="105">
        <v>7.03</v>
      </c>
      <c r="D1676" s="105">
        <f t="shared" si="26"/>
        <v>1704</v>
      </c>
    </row>
    <row r="1677" spans="1:4" ht="12.75">
      <c r="A1677" s="105">
        <v>1674</v>
      </c>
      <c r="B1677" s="106">
        <v>33942</v>
      </c>
      <c r="C1677" s="105">
        <v>7.15</v>
      </c>
      <c r="D1677" s="105">
        <f t="shared" si="26"/>
        <v>1703</v>
      </c>
    </row>
    <row r="1678" spans="1:4" ht="12.75">
      <c r="A1678" s="105">
        <v>1675</v>
      </c>
      <c r="B1678" s="106">
        <v>33943</v>
      </c>
      <c r="C1678" s="105">
        <v>7.22</v>
      </c>
      <c r="D1678" s="105">
        <f t="shared" si="26"/>
        <v>1702</v>
      </c>
    </row>
    <row r="1679" spans="1:4" ht="12.75">
      <c r="A1679" s="105">
        <v>1676</v>
      </c>
      <c r="B1679" s="106">
        <v>33946</v>
      </c>
      <c r="C1679" s="105">
        <v>7.53</v>
      </c>
      <c r="D1679" s="105">
        <f t="shared" si="26"/>
        <v>1701</v>
      </c>
    </row>
    <row r="1680" spans="1:4" ht="12.75">
      <c r="A1680" s="105">
        <v>1677</v>
      </c>
      <c r="B1680" s="106">
        <v>33947</v>
      </c>
      <c r="C1680" s="105">
        <v>7.49</v>
      </c>
      <c r="D1680" s="105">
        <f t="shared" si="26"/>
        <v>1700</v>
      </c>
    </row>
    <row r="1681" spans="1:4" ht="12.75">
      <c r="A1681" s="105">
        <v>1678</v>
      </c>
      <c r="B1681" s="106">
        <v>33948</v>
      </c>
      <c r="C1681" s="105">
        <v>7.56</v>
      </c>
      <c r="D1681" s="105">
        <f t="shared" si="26"/>
        <v>1699</v>
      </c>
    </row>
    <row r="1682" spans="1:4" ht="12.75">
      <c r="A1682" s="105">
        <v>1679</v>
      </c>
      <c r="B1682" s="106">
        <v>33949</v>
      </c>
      <c r="C1682" s="105">
        <v>7.31</v>
      </c>
      <c r="D1682" s="105">
        <f t="shared" si="26"/>
        <v>1698</v>
      </c>
    </row>
    <row r="1683" spans="1:4" ht="12.75">
      <c r="A1683" s="105">
        <v>1680</v>
      </c>
      <c r="B1683" s="106">
        <v>33950</v>
      </c>
      <c r="C1683" s="105">
        <v>7.19</v>
      </c>
      <c r="D1683" s="105">
        <f t="shared" si="26"/>
        <v>1697</v>
      </c>
    </row>
    <row r="1684" spans="1:4" ht="12.75">
      <c r="A1684" s="105">
        <v>1681</v>
      </c>
      <c r="B1684" s="106">
        <v>33953</v>
      </c>
      <c r="C1684" s="105">
        <v>7.04</v>
      </c>
      <c r="D1684" s="105">
        <f t="shared" si="26"/>
        <v>1696</v>
      </c>
    </row>
    <row r="1685" spans="1:4" ht="12.75">
      <c r="A1685" s="105">
        <v>1682</v>
      </c>
      <c r="B1685" s="106">
        <v>33954</v>
      </c>
      <c r="C1685" s="105">
        <v>6.97</v>
      </c>
      <c r="D1685" s="105">
        <f t="shared" si="26"/>
        <v>1695</v>
      </c>
    </row>
    <row r="1686" spans="1:4" ht="12.75">
      <c r="A1686" s="105">
        <v>1683</v>
      </c>
      <c r="B1686" s="106">
        <v>33955</v>
      </c>
      <c r="C1686" s="105">
        <v>7.11</v>
      </c>
      <c r="D1686" s="105">
        <f t="shared" si="26"/>
        <v>1694</v>
      </c>
    </row>
    <row r="1687" spans="1:4" ht="12.75">
      <c r="A1687" s="105">
        <v>1684</v>
      </c>
      <c r="B1687" s="106">
        <v>33956</v>
      </c>
      <c r="C1687" s="105">
        <v>7.22</v>
      </c>
      <c r="D1687" s="105">
        <f t="shared" si="26"/>
        <v>1693</v>
      </c>
    </row>
    <row r="1688" spans="1:4" ht="12.75">
      <c r="A1688" s="105">
        <v>1685</v>
      </c>
      <c r="B1688" s="106">
        <v>33957</v>
      </c>
      <c r="C1688" s="105">
        <v>7.22</v>
      </c>
      <c r="D1688" s="105">
        <f t="shared" si="26"/>
        <v>1692</v>
      </c>
    </row>
    <row r="1689" spans="1:4" ht="12.75">
      <c r="A1689" s="105">
        <v>1686</v>
      </c>
      <c r="B1689" s="106">
        <v>33960</v>
      </c>
      <c r="C1689" s="105">
        <v>7.15</v>
      </c>
      <c r="D1689" s="105">
        <f t="shared" si="26"/>
        <v>1691</v>
      </c>
    </row>
    <row r="1690" spans="1:4" ht="12.75">
      <c r="A1690" s="105">
        <v>1687</v>
      </c>
      <c r="B1690" s="106">
        <v>33961</v>
      </c>
      <c r="C1690" s="105">
        <v>7.22</v>
      </c>
      <c r="D1690" s="105">
        <f t="shared" si="26"/>
        <v>1690</v>
      </c>
    </row>
    <row r="1691" spans="1:4" ht="12.75">
      <c r="A1691" s="105">
        <v>1688</v>
      </c>
      <c r="B1691" s="106">
        <v>33963</v>
      </c>
      <c r="C1691" s="105">
        <v>7.4</v>
      </c>
      <c r="D1691" s="105">
        <f t="shared" si="26"/>
        <v>1689</v>
      </c>
    </row>
    <row r="1692" spans="1:4" ht="12.75">
      <c r="A1692" s="105">
        <v>1689</v>
      </c>
      <c r="B1692" s="106">
        <v>33964</v>
      </c>
      <c r="C1692" s="105">
        <v>7.29</v>
      </c>
      <c r="D1692" s="105">
        <f t="shared" si="26"/>
        <v>1688</v>
      </c>
    </row>
    <row r="1693" spans="1:4" ht="12.75">
      <c r="A1693" s="105">
        <v>1690</v>
      </c>
      <c r="B1693" s="106">
        <v>33967</v>
      </c>
      <c r="C1693" s="105">
        <v>7.21</v>
      </c>
      <c r="D1693" s="105">
        <f t="shared" si="26"/>
        <v>1687</v>
      </c>
    </row>
    <row r="1694" spans="1:4" ht="12.75">
      <c r="A1694" s="105">
        <v>1691</v>
      </c>
      <c r="B1694" s="106">
        <v>33968</v>
      </c>
      <c r="C1694" s="105">
        <v>7.07</v>
      </c>
      <c r="D1694" s="105">
        <f t="shared" si="26"/>
        <v>1686</v>
      </c>
    </row>
    <row r="1695" spans="1:4" ht="12.75">
      <c r="A1695" s="105">
        <v>1692</v>
      </c>
      <c r="B1695" s="106">
        <v>33970</v>
      </c>
      <c r="C1695" s="105">
        <v>6.99</v>
      </c>
      <c r="D1695" s="105">
        <f t="shared" si="26"/>
        <v>1685</v>
      </c>
    </row>
    <row r="1696" spans="1:4" ht="12.75">
      <c r="A1696" s="105">
        <v>1693</v>
      </c>
      <c r="B1696" s="106">
        <v>33971</v>
      </c>
      <c r="C1696" s="105">
        <v>7.29</v>
      </c>
      <c r="D1696" s="105">
        <f t="shared" si="26"/>
        <v>1684</v>
      </c>
    </row>
    <row r="1697" spans="1:4" ht="12.75">
      <c r="A1697" s="105">
        <v>1694</v>
      </c>
      <c r="B1697" s="106">
        <v>33974</v>
      </c>
      <c r="C1697" s="105">
        <v>7.5</v>
      </c>
      <c r="D1697" s="105">
        <f t="shared" si="26"/>
        <v>1683</v>
      </c>
    </row>
    <row r="1698" spans="1:4" ht="12.75">
      <c r="A1698" s="105">
        <v>1695</v>
      </c>
      <c r="B1698" s="106">
        <v>33975</v>
      </c>
      <c r="C1698" s="105">
        <v>7.58</v>
      </c>
      <c r="D1698" s="105">
        <f t="shared" si="26"/>
        <v>1682</v>
      </c>
    </row>
    <row r="1699" spans="1:4" ht="12.75">
      <c r="A1699" s="105">
        <v>1696</v>
      </c>
      <c r="B1699" s="106">
        <v>33976</v>
      </c>
      <c r="C1699" s="105">
        <v>7.36</v>
      </c>
      <c r="D1699" s="105">
        <f t="shared" si="26"/>
        <v>1681</v>
      </c>
    </row>
    <row r="1700" spans="1:4" ht="12.75">
      <c r="A1700" s="105">
        <v>1697</v>
      </c>
      <c r="B1700" s="106">
        <v>33977</v>
      </c>
      <c r="C1700" s="105">
        <v>7.44</v>
      </c>
      <c r="D1700" s="105">
        <f t="shared" si="26"/>
        <v>1680</v>
      </c>
    </row>
    <row r="1701" spans="1:4" ht="12.75">
      <c r="A1701" s="105">
        <v>1698</v>
      </c>
      <c r="B1701" s="106">
        <v>33978</v>
      </c>
      <c r="C1701" s="105">
        <v>7.62</v>
      </c>
      <c r="D1701" s="105">
        <f t="shared" si="26"/>
        <v>1679</v>
      </c>
    </row>
    <row r="1702" spans="1:4" ht="12.75">
      <c r="A1702" s="105">
        <v>1699</v>
      </c>
      <c r="B1702" s="106">
        <v>33981</v>
      </c>
      <c r="C1702" s="105">
        <v>7.68</v>
      </c>
      <c r="D1702" s="105">
        <f t="shared" si="26"/>
        <v>1678</v>
      </c>
    </row>
    <row r="1703" spans="1:4" ht="12.75">
      <c r="A1703" s="105">
        <v>1700</v>
      </c>
      <c r="B1703" s="106">
        <v>33982</v>
      </c>
      <c r="C1703" s="105">
        <v>8.01</v>
      </c>
      <c r="D1703" s="105">
        <f t="shared" si="26"/>
        <v>1677</v>
      </c>
    </row>
    <row r="1704" spans="1:4" ht="12.75">
      <c r="A1704" s="105">
        <v>1701</v>
      </c>
      <c r="B1704" s="106">
        <v>33983</v>
      </c>
      <c r="C1704" s="105">
        <v>7.82</v>
      </c>
      <c r="D1704" s="105">
        <f t="shared" si="26"/>
        <v>1676</v>
      </c>
    </row>
    <row r="1705" spans="1:4" ht="12.75">
      <c r="A1705" s="105">
        <v>1702</v>
      </c>
      <c r="B1705" s="106">
        <v>33984</v>
      </c>
      <c r="C1705" s="105">
        <v>7.82</v>
      </c>
      <c r="D1705" s="105">
        <f t="shared" si="26"/>
        <v>1675</v>
      </c>
    </row>
    <row r="1706" spans="1:4" ht="12.75">
      <c r="A1706" s="105">
        <v>1703</v>
      </c>
      <c r="B1706" s="106">
        <v>33985</v>
      </c>
      <c r="C1706" s="105">
        <v>8.07</v>
      </c>
      <c r="D1706" s="105">
        <f t="shared" si="26"/>
        <v>1674</v>
      </c>
    </row>
    <row r="1707" spans="1:4" ht="12.75">
      <c r="A1707" s="105">
        <v>1704</v>
      </c>
      <c r="B1707" s="106">
        <v>33988</v>
      </c>
      <c r="C1707" s="105">
        <v>8.31</v>
      </c>
      <c r="D1707" s="105">
        <f t="shared" si="26"/>
        <v>1673</v>
      </c>
    </row>
    <row r="1708" spans="1:4" ht="12.75">
      <c r="A1708" s="105">
        <v>1705</v>
      </c>
      <c r="B1708" s="106">
        <v>33989</v>
      </c>
      <c r="C1708" s="105">
        <v>8.32</v>
      </c>
      <c r="D1708" s="105">
        <f t="shared" si="26"/>
        <v>1672</v>
      </c>
    </row>
    <row r="1709" spans="1:4" ht="12.75">
      <c r="A1709" s="105">
        <v>1706</v>
      </c>
      <c r="B1709" s="106">
        <v>33990</v>
      </c>
      <c r="C1709" s="105">
        <v>8.19</v>
      </c>
      <c r="D1709" s="105">
        <f t="shared" si="26"/>
        <v>1671</v>
      </c>
    </row>
    <row r="1710" spans="1:4" ht="12.75">
      <c r="A1710" s="105">
        <v>1707</v>
      </c>
      <c r="B1710" s="106">
        <v>33991</v>
      </c>
      <c r="C1710" s="105">
        <v>7.97</v>
      </c>
      <c r="D1710" s="105">
        <f t="shared" si="26"/>
        <v>1670</v>
      </c>
    </row>
    <row r="1711" spans="1:4" ht="12.75">
      <c r="A1711" s="105">
        <v>1708</v>
      </c>
      <c r="B1711" s="106">
        <v>33992</v>
      </c>
      <c r="C1711" s="105">
        <v>7.62</v>
      </c>
      <c r="D1711" s="105">
        <f t="shared" si="26"/>
        <v>1669</v>
      </c>
    </row>
    <row r="1712" spans="1:4" ht="12.75">
      <c r="A1712" s="105">
        <v>1709</v>
      </c>
      <c r="B1712" s="106">
        <v>33995</v>
      </c>
      <c r="C1712" s="105">
        <v>7.6</v>
      </c>
      <c r="D1712" s="105">
        <f t="shared" si="26"/>
        <v>1668</v>
      </c>
    </row>
    <row r="1713" spans="1:4" ht="12.75">
      <c r="A1713" s="105">
        <v>1710</v>
      </c>
      <c r="B1713" s="106">
        <v>33996</v>
      </c>
      <c r="C1713" s="105">
        <v>7.65</v>
      </c>
      <c r="D1713" s="105">
        <f t="shared" si="26"/>
        <v>1667</v>
      </c>
    </row>
    <row r="1714" spans="1:4" ht="12.75">
      <c r="A1714" s="105">
        <v>1711</v>
      </c>
      <c r="B1714" s="106">
        <v>33997</v>
      </c>
      <c r="C1714" s="105">
        <v>7.33</v>
      </c>
      <c r="D1714" s="105">
        <f t="shared" si="26"/>
        <v>1666</v>
      </c>
    </row>
    <row r="1715" spans="1:4" ht="12.75">
      <c r="A1715" s="105">
        <v>1712</v>
      </c>
      <c r="B1715" s="106">
        <v>33998</v>
      </c>
      <c r="C1715" s="105">
        <v>7.5</v>
      </c>
      <c r="D1715" s="105">
        <f t="shared" si="26"/>
        <v>1665</v>
      </c>
    </row>
    <row r="1716" spans="1:4" ht="12.75">
      <c r="A1716" s="105">
        <v>1713</v>
      </c>
      <c r="B1716" s="106">
        <v>33999</v>
      </c>
      <c r="C1716" s="105">
        <v>7.75</v>
      </c>
      <c r="D1716" s="105">
        <f t="shared" si="26"/>
        <v>1664</v>
      </c>
    </row>
    <row r="1717" spans="1:4" ht="12.75">
      <c r="A1717" s="105">
        <v>1714</v>
      </c>
      <c r="B1717" s="106">
        <v>34002</v>
      </c>
      <c r="C1717" s="105">
        <v>7.58</v>
      </c>
      <c r="D1717" s="105">
        <f t="shared" si="26"/>
        <v>1663</v>
      </c>
    </row>
    <row r="1718" spans="1:4" ht="12.75">
      <c r="A1718" s="105">
        <v>1715</v>
      </c>
      <c r="B1718" s="106">
        <v>34003</v>
      </c>
      <c r="C1718" s="105">
        <v>7.46</v>
      </c>
      <c r="D1718" s="105">
        <f t="shared" si="26"/>
        <v>1662</v>
      </c>
    </row>
    <row r="1719" spans="1:4" ht="12.75">
      <c r="A1719" s="105">
        <v>1716</v>
      </c>
      <c r="B1719" s="106">
        <v>34004</v>
      </c>
      <c r="C1719" s="105">
        <v>6.97</v>
      </c>
      <c r="D1719" s="105">
        <f t="shared" si="26"/>
        <v>1661</v>
      </c>
    </row>
    <row r="1720" spans="1:4" ht="12.75">
      <c r="A1720" s="105">
        <v>1717</v>
      </c>
      <c r="B1720" s="106">
        <v>34005</v>
      </c>
      <c r="C1720" s="105">
        <v>7.1</v>
      </c>
      <c r="D1720" s="105">
        <f t="shared" si="26"/>
        <v>1660</v>
      </c>
    </row>
    <row r="1721" spans="1:4" ht="12.75">
      <c r="A1721" s="105">
        <v>1718</v>
      </c>
      <c r="B1721" s="106">
        <v>34006</v>
      </c>
      <c r="C1721" s="105">
        <v>7.01</v>
      </c>
      <c r="D1721" s="105">
        <f t="shared" si="26"/>
        <v>1659</v>
      </c>
    </row>
    <row r="1722" spans="1:4" ht="12.75">
      <c r="A1722" s="105">
        <v>1719</v>
      </c>
      <c r="B1722" s="106">
        <v>34009</v>
      </c>
      <c r="C1722" s="105">
        <v>6.44</v>
      </c>
      <c r="D1722" s="105">
        <f t="shared" si="26"/>
        <v>1658</v>
      </c>
    </row>
    <row r="1723" spans="1:4" ht="12.75">
      <c r="A1723" s="105">
        <v>1720</v>
      </c>
      <c r="B1723" s="106">
        <v>34010</v>
      </c>
      <c r="C1723" s="105">
        <v>6.73</v>
      </c>
      <c r="D1723" s="105">
        <f t="shared" si="26"/>
        <v>1657</v>
      </c>
    </row>
    <row r="1724" spans="1:4" ht="12.75">
      <c r="A1724" s="105">
        <v>1721</v>
      </c>
      <c r="B1724" s="106">
        <v>34011</v>
      </c>
      <c r="C1724" s="105">
        <v>7.18</v>
      </c>
      <c r="D1724" s="105">
        <f t="shared" si="26"/>
        <v>1656</v>
      </c>
    </row>
    <row r="1725" spans="1:4" ht="12.75">
      <c r="A1725" s="105">
        <v>1722</v>
      </c>
      <c r="B1725" s="106">
        <v>34012</v>
      </c>
      <c r="C1725" s="105">
        <v>6.95</v>
      </c>
      <c r="D1725" s="105">
        <f t="shared" si="26"/>
        <v>1655</v>
      </c>
    </row>
    <row r="1726" spans="1:4" ht="12.75">
      <c r="A1726" s="105">
        <v>1723</v>
      </c>
      <c r="B1726" s="106">
        <v>34013</v>
      </c>
      <c r="C1726" s="105">
        <v>6.96</v>
      </c>
      <c r="D1726" s="105">
        <f t="shared" si="26"/>
        <v>1654</v>
      </c>
    </row>
    <row r="1727" spans="1:4" ht="12.75">
      <c r="A1727" s="105">
        <v>1724</v>
      </c>
      <c r="B1727" s="106">
        <v>34017</v>
      </c>
      <c r="C1727" s="105">
        <v>7.08</v>
      </c>
      <c r="D1727" s="105">
        <f t="shared" si="26"/>
        <v>1653</v>
      </c>
    </row>
    <row r="1728" spans="1:4" ht="12.75">
      <c r="A1728" s="105">
        <v>1725</v>
      </c>
      <c r="B1728" s="106">
        <v>34018</v>
      </c>
      <c r="C1728" s="105">
        <v>7.21</v>
      </c>
      <c r="D1728" s="105">
        <f t="shared" si="26"/>
        <v>1652</v>
      </c>
    </row>
    <row r="1729" spans="1:4" ht="12.75">
      <c r="A1729" s="105">
        <v>1726</v>
      </c>
      <c r="B1729" s="106">
        <v>34019</v>
      </c>
      <c r="C1729" s="105">
        <v>7</v>
      </c>
      <c r="D1729" s="105">
        <f t="shared" si="26"/>
        <v>1651</v>
      </c>
    </row>
    <row r="1730" spans="1:4" ht="12.75">
      <c r="A1730" s="105">
        <v>1727</v>
      </c>
      <c r="B1730" s="106">
        <v>34020</v>
      </c>
      <c r="C1730" s="105">
        <v>6.49</v>
      </c>
      <c r="D1730" s="105">
        <f t="shared" si="26"/>
        <v>1650</v>
      </c>
    </row>
    <row r="1731" spans="1:4" ht="12.75">
      <c r="A1731" s="105">
        <v>1728</v>
      </c>
      <c r="B1731" s="106">
        <v>34023</v>
      </c>
      <c r="C1731" s="105">
        <v>6.56</v>
      </c>
      <c r="D1731" s="105">
        <f t="shared" si="26"/>
        <v>1649</v>
      </c>
    </row>
    <row r="1732" spans="1:4" ht="12.75">
      <c r="A1732" s="105">
        <v>1729</v>
      </c>
      <c r="B1732" s="106">
        <v>34024</v>
      </c>
      <c r="C1732" s="105">
        <v>6.28</v>
      </c>
      <c r="D1732" s="105">
        <f aca="true" t="shared" si="27" ref="D1732:D1795">3377-A1732</f>
        <v>1648</v>
      </c>
    </row>
    <row r="1733" spans="1:4" ht="12.75">
      <c r="A1733" s="105">
        <v>1730</v>
      </c>
      <c r="B1733" s="106">
        <v>34025</v>
      </c>
      <c r="C1733" s="105">
        <v>6.46</v>
      </c>
      <c r="D1733" s="105">
        <f t="shared" si="27"/>
        <v>1647</v>
      </c>
    </row>
    <row r="1734" spans="1:4" ht="12.75">
      <c r="A1734" s="105">
        <v>1731</v>
      </c>
      <c r="B1734" s="106">
        <v>34026</v>
      </c>
      <c r="C1734" s="105">
        <v>6.12</v>
      </c>
      <c r="D1734" s="105">
        <f t="shared" si="27"/>
        <v>1646</v>
      </c>
    </row>
    <row r="1735" spans="1:4" ht="12.75">
      <c r="A1735" s="105">
        <v>1732</v>
      </c>
      <c r="B1735" s="106">
        <v>34027</v>
      </c>
      <c r="C1735" s="105">
        <v>6.18</v>
      </c>
      <c r="D1735" s="105">
        <f t="shared" si="27"/>
        <v>1645</v>
      </c>
    </row>
    <row r="1736" spans="1:4" ht="12.75">
      <c r="A1736" s="105">
        <v>1733</v>
      </c>
      <c r="B1736" s="106">
        <v>34030</v>
      </c>
      <c r="C1736" s="105">
        <v>6.03</v>
      </c>
      <c r="D1736" s="105">
        <f t="shared" si="27"/>
        <v>1644</v>
      </c>
    </row>
    <row r="1737" spans="1:4" ht="12.75">
      <c r="A1737" s="105">
        <v>1734</v>
      </c>
      <c r="B1737" s="106">
        <v>34031</v>
      </c>
      <c r="C1737" s="105">
        <v>6.19</v>
      </c>
      <c r="D1737" s="105">
        <f t="shared" si="27"/>
        <v>1643</v>
      </c>
    </row>
    <row r="1738" spans="1:4" ht="12.75">
      <c r="A1738" s="105">
        <v>1735</v>
      </c>
      <c r="B1738" s="106">
        <v>34032</v>
      </c>
      <c r="C1738" s="105">
        <v>6.32</v>
      </c>
      <c r="D1738" s="105">
        <f t="shared" si="27"/>
        <v>1642</v>
      </c>
    </row>
    <row r="1739" spans="1:4" ht="12.75">
      <c r="A1739" s="105">
        <v>1736</v>
      </c>
      <c r="B1739" s="106">
        <v>34033</v>
      </c>
      <c r="C1739" s="105">
        <v>6.07</v>
      </c>
      <c r="D1739" s="105">
        <f t="shared" si="27"/>
        <v>1641</v>
      </c>
    </row>
    <row r="1740" spans="1:4" ht="12.75">
      <c r="A1740" s="105">
        <v>1737</v>
      </c>
      <c r="B1740" s="106">
        <v>34034</v>
      </c>
      <c r="C1740" s="105">
        <v>5.71</v>
      </c>
      <c r="D1740" s="105">
        <f t="shared" si="27"/>
        <v>1640</v>
      </c>
    </row>
    <row r="1741" spans="1:4" ht="12.75">
      <c r="A1741" s="105">
        <v>1738</v>
      </c>
      <c r="B1741" s="106">
        <v>34037</v>
      </c>
      <c r="C1741" s="105">
        <v>5.93</v>
      </c>
      <c r="D1741" s="105">
        <f t="shared" si="27"/>
        <v>1639</v>
      </c>
    </row>
    <row r="1742" spans="1:4" ht="12.75">
      <c r="A1742" s="105">
        <v>1739</v>
      </c>
      <c r="B1742" s="106">
        <v>34038</v>
      </c>
      <c r="C1742" s="105">
        <v>5.86</v>
      </c>
      <c r="D1742" s="105">
        <f t="shared" si="27"/>
        <v>1638</v>
      </c>
    </row>
    <row r="1743" spans="1:4" ht="12.75">
      <c r="A1743" s="105">
        <v>1740</v>
      </c>
      <c r="B1743" s="106">
        <v>34039</v>
      </c>
      <c r="C1743" s="105">
        <v>5.65</v>
      </c>
      <c r="D1743" s="105">
        <f t="shared" si="27"/>
        <v>1637</v>
      </c>
    </row>
    <row r="1744" spans="1:4" ht="12.75">
      <c r="A1744" s="105">
        <v>1741</v>
      </c>
      <c r="B1744" s="106">
        <v>34040</v>
      </c>
      <c r="C1744" s="105">
        <v>5.78</v>
      </c>
      <c r="D1744" s="105">
        <f t="shared" si="27"/>
        <v>1636</v>
      </c>
    </row>
    <row r="1745" spans="1:4" ht="12.75">
      <c r="A1745" s="105">
        <v>1742</v>
      </c>
      <c r="B1745" s="106">
        <v>34041</v>
      </c>
      <c r="C1745" s="105">
        <v>5.62</v>
      </c>
      <c r="D1745" s="105">
        <f t="shared" si="27"/>
        <v>1635</v>
      </c>
    </row>
    <row r="1746" spans="1:4" ht="12.75">
      <c r="A1746" s="105">
        <v>1743</v>
      </c>
      <c r="B1746" s="106">
        <v>34044</v>
      </c>
      <c r="C1746" s="105">
        <v>5.46</v>
      </c>
      <c r="D1746" s="105">
        <f t="shared" si="27"/>
        <v>1634</v>
      </c>
    </row>
    <row r="1747" spans="1:4" ht="12.75">
      <c r="A1747" s="105">
        <v>1744</v>
      </c>
      <c r="B1747" s="106">
        <v>34045</v>
      </c>
      <c r="C1747" s="105">
        <v>5.6</v>
      </c>
      <c r="D1747" s="105">
        <f t="shared" si="27"/>
        <v>1633</v>
      </c>
    </row>
    <row r="1748" spans="1:4" ht="12.75">
      <c r="A1748" s="105">
        <v>1745</v>
      </c>
      <c r="B1748" s="106">
        <v>34046</v>
      </c>
      <c r="C1748" s="105">
        <v>5.56</v>
      </c>
      <c r="D1748" s="105">
        <f t="shared" si="27"/>
        <v>1632</v>
      </c>
    </row>
    <row r="1749" spans="1:4" ht="12.75">
      <c r="A1749" s="105">
        <v>1746</v>
      </c>
      <c r="B1749" s="106">
        <v>34047</v>
      </c>
      <c r="C1749" s="105">
        <v>5.68</v>
      </c>
      <c r="D1749" s="105">
        <f t="shared" si="27"/>
        <v>1631</v>
      </c>
    </row>
    <row r="1750" spans="1:4" ht="12.75">
      <c r="A1750" s="105">
        <v>1747</v>
      </c>
      <c r="B1750" s="106">
        <v>34048</v>
      </c>
      <c r="C1750" s="105">
        <v>5.47</v>
      </c>
      <c r="D1750" s="105">
        <f t="shared" si="27"/>
        <v>1630</v>
      </c>
    </row>
    <row r="1751" spans="1:4" ht="12.75">
      <c r="A1751" s="105">
        <v>1748</v>
      </c>
      <c r="B1751" s="106">
        <v>34051</v>
      </c>
      <c r="C1751" s="105">
        <v>5.24</v>
      </c>
      <c r="D1751" s="105">
        <f t="shared" si="27"/>
        <v>1629</v>
      </c>
    </row>
    <row r="1752" spans="1:4" ht="12.75">
      <c r="A1752" s="105">
        <v>1749</v>
      </c>
      <c r="B1752" s="106">
        <v>34052</v>
      </c>
      <c r="C1752" s="105">
        <v>5.32</v>
      </c>
      <c r="D1752" s="105">
        <f t="shared" si="27"/>
        <v>1628</v>
      </c>
    </row>
    <row r="1753" spans="1:4" ht="12.75">
      <c r="A1753" s="105">
        <v>1750</v>
      </c>
      <c r="B1753" s="106">
        <v>34053</v>
      </c>
      <c r="C1753" s="105">
        <v>5.82</v>
      </c>
      <c r="D1753" s="105">
        <f t="shared" si="27"/>
        <v>1627</v>
      </c>
    </row>
    <row r="1754" spans="1:4" ht="12.75">
      <c r="A1754" s="105">
        <v>1751</v>
      </c>
      <c r="B1754" s="106">
        <v>34054</v>
      </c>
      <c r="C1754" s="105">
        <v>5.67</v>
      </c>
      <c r="D1754" s="105">
        <f t="shared" si="27"/>
        <v>1626</v>
      </c>
    </row>
    <row r="1755" spans="1:4" ht="12.75">
      <c r="A1755" s="105">
        <v>1752</v>
      </c>
      <c r="B1755" s="106">
        <v>34058</v>
      </c>
      <c r="C1755" s="105">
        <v>5.35</v>
      </c>
      <c r="D1755" s="105">
        <f t="shared" si="27"/>
        <v>1625</v>
      </c>
    </row>
    <row r="1756" spans="1:4" ht="12.75">
      <c r="A1756" s="105">
        <v>1753</v>
      </c>
      <c r="B1756" s="106">
        <v>34059</v>
      </c>
      <c r="C1756" s="105">
        <v>5.38</v>
      </c>
      <c r="D1756" s="105">
        <f t="shared" si="27"/>
        <v>1624</v>
      </c>
    </row>
    <row r="1757" spans="1:4" ht="12.75">
      <c r="A1757" s="105">
        <v>1754</v>
      </c>
      <c r="B1757" s="106">
        <v>34060</v>
      </c>
      <c r="C1757" s="105">
        <v>5.28</v>
      </c>
      <c r="D1757" s="105">
        <f t="shared" si="27"/>
        <v>1623</v>
      </c>
    </row>
    <row r="1758" spans="1:4" ht="12.75">
      <c r="A1758" s="105">
        <v>1755</v>
      </c>
      <c r="B1758" s="106">
        <v>34061</v>
      </c>
      <c r="C1758" s="105">
        <v>5.38</v>
      </c>
      <c r="D1758" s="105">
        <f t="shared" si="27"/>
        <v>1622</v>
      </c>
    </row>
    <row r="1759" spans="1:4" ht="12.75">
      <c r="A1759" s="105">
        <v>1756</v>
      </c>
      <c r="B1759" s="106">
        <v>34062</v>
      </c>
      <c r="C1759" s="105">
        <v>5.65</v>
      </c>
      <c r="D1759" s="105">
        <f t="shared" si="27"/>
        <v>1621</v>
      </c>
    </row>
    <row r="1760" spans="1:4" ht="12.75">
      <c r="A1760" s="105">
        <v>1757</v>
      </c>
      <c r="B1760" s="106">
        <v>34065</v>
      </c>
      <c r="C1760" s="105">
        <v>6.05</v>
      </c>
      <c r="D1760" s="105">
        <f t="shared" si="27"/>
        <v>1620</v>
      </c>
    </row>
    <row r="1761" spans="1:4" ht="12.75">
      <c r="A1761" s="105">
        <v>1758</v>
      </c>
      <c r="B1761" s="106">
        <v>34066</v>
      </c>
      <c r="C1761" s="105">
        <v>6.15</v>
      </c>
      <c r="D1761" s="105">
        <f t="shared" si="27"/>
        <v>1619</v>
      </c>
    </row>
    <row r="1762" spans="1:4" ht="12.75">
      <c r="A1762" s="105">
        <v>1759</v>
      </c>
      <c r="B1762" s="106">
        <v>34067</v>
      </c>
      <c r="C1762" s="105">
        <v>6.01</v>
      </c>
      <c r="D1762" s="105">
        <f t="shared" si="27"/>
        <v>1618</v>
      </c>
    </row>
    <row r="1763" spans="1:4" ht="12.75">
      <c r="A1763" s="105">
        <v>1760</v>
      </c>
      <c r="B1763" s="106">
        <v>34068</v>
      </c>
      <c r="C1763" s="105">
        <v>5.85</v>
      </c>
      <c r="D1763" s="105">
        <f t="shared" si="27"/>
        <v>1617</v>
      </c>
    </row>
    <row r="1764" spans="1:4" ht="12.75">
      <c r="A1764" s="105">
        <v>1761</v>
      </c>
      <c r="B1764" s="106">
        <v>34069</v>
      </c>
      <c r="C1764" s="105">
        <v>5.69</v>
      </c>
      <c r="D1764" s="105">
        <f t="shared" si="27"/>
        <v>1616</v>
      </c>
    </row>
    <row r="1765" spans="1:4" ht="12.75">
      <c r="A1765" s="105">
        <v>1762</v>
      </c>
      <c r="B1765" s="106">
        <v>34072</v>
      </c>
      <c r="C1765" s="105">
        <v>5.92</v>
      </c>
      <c r="D1765" s="105">
        <f t="shared" si="27"/>
        <v>1615</v>
      </c>
    </row>
    <row r="1766" spans="1:4" ht="12.75">
      <c r="A1766" s="105">
        <v>1763</v>
      </c>
      <c r="B1766" s="106">
        <v>34073</v>
      </c>
      <c r="C1766" s="105">
        <v>5.57</v>
      </c>
      <c r="D1766" s="105">
        <f t="shared" si="27"/>
        <v>1614</v>
      </c>
    </row>
    <row r="1767" spans="1:4" ht="12.75">
      <c r="A1767" s="105">
        <v>1764</v>
      </c>
      <c r="B1767" s="106">
        <v>34074</v>
      </c>
      <c r="C1767" s="105">
        <v>5.28</v>
      </c>
      <c r="D1767" s="105">
        <f t="shared" si="27"/>
        <v>1613</v>
      </c>
    </row>
    <row r="1768" spans="1:4" ht="12.75">
      <c r="A1768" s="105">
        <v>1765</v>
      </c>
      <c r="B1768" s="106">
        <v>34075</v>
      </c>
      <c r="C1768" s="105">
        <v>5.5</v>
      </c>
      <c r="D1768" s="105">
        <f t="shared" si="27"/>
        <v>1612</v>
      </c>
    </row>
    <row r="1769" spans="1:4" ht="12.75">
      <c r="A1769" s="105">
        <v>1766</v>
      </c>
      <c r="B1769" s="106">
        <v>34076</v>
      </c>
      <c r="C1769" s="105">
        <v>5.38</v>
      </c>
      <c r="D1769" s="105">
        <f t="shared" si="27"/>
        <v>1611</v>
      </c>
    </row>
    <row r="1770" spans="1:4" ht="12.75">
      <c r="A1770" s="105">
        <v>1767</v>
      </c>
      <c r="B1770" s="106">
        <v>34079</v>
      </c>
      <c r="C1770" s="105">
        <v>5.26</v>
      </c>
      <c r="D1770" s="105">
        <f t="shared" si="27"/>
        <v>1610</v>
      </c>
    </row>
    <row r="1771" spans="1:4" ht="12.75">
      <c r="A1771" s="105">
        <v>1768</v>
      </c>
      <c r="B1771" s="106">
        <v>34080</v>
      </c>
      <c r="C1771" s="105">
        <v>5.28</v>
      </c>
      <c r="D1771" s="105">
        <f t="shared" si="27"/>
        <v>1609</v>
      </c>
    </row>
    <row r="1772" spans="1:4" ht="12.75">
      <c r="A1772" s="105">
        <v>1769</v>
      </c>
      <c r="B1772" s="106">
        <v>34081</v>
      </c>
      <c r="C1772" s="105">
        <v>5.4</v>
      </c>
      <c r="D1772" s="105">
        <f t="shared" si="27"/>
        <v>1608</v>
      </c>
    </row>
    <row r="1773" spans="1:4" ht="12.75">
      <c r="A1773" s="105">
        <v>1770</v>
      </c>
      <c r="B1773" s="106">
        <v>34082</v>
      </c>
      <c r="C1773" s="105">
        <v>5.37</v>
      </c>
      <c r="D1773" s="105">
        <f t="shared" si="27"/>
        <v>1607</v>
      </c>
    </row>
    <row r="1774" spans="1:4" ht="12.75">
      <c r="A1774" s="105">
        <v>1771</v>
      </c>
      <c r="B1774" s="106">
        <v>34083</v>
      </c>
      <c r="C1774" s="105">
        <v>5.15</v>
      </c>
      <c r="D1774" s="105">
        <f t="shared" si="27"/>
        <v>1606</v>
      </c>
    </row>
    <row r="1775" spans="1:4" ht="12.75">
      <c r="A1775" s="105">
        <v>1772</v>
      </c>
      <c r="B1775" s="106">
        <v>34086</v>
      </c>
      <c r="C1775" s="105">
        <v>5.17</v>
      </c>
      <c r="D1775" s="105">
        <f t="shared" si="27"/>
        <v>1605</v>
      </c>
    </row>
    <row r="1776" spans="1:4" ht="12.75">
      <c r="A1776" s="105">
        <v>1773</v>
      </c>
      <c r="B1776" s="106">
        <v>34087</v>
      </c>
      <c r="C1776" s="105">
        <v>5.56</v>
      </c>
      <c r="D1776" s="105">
        <f t="shared" si="27"/>
        <v>1604</v>
      </c>
    </row>
    <row r="1777" spans="1:4" ht="12.75">
      <c r="A1777" s="105">
        <v>1774</v>
      </c>
      <c r="B1777" s="106">
        <v>34088</v>
      </c>
      <c r="C1777" s="105">
        <v>5.75</v>
      </c>
      <c r="D1777" s="105">
        <f t="shared" si="27"/>
        <v>1603</v>
      </c>
    </row>
    <row r="1778" spans="1:4" ht="12.75">
      <c r="A1778" s="105">
        <v>1775</v>
      </c>
      <c r="B1778" s="106">
        <v>34089</v>
      </c>
      <c r="C1778" s="105">
        <v>5.93</v>
      </c>
      <c r="D1778" s="105">
        <f t="shared" si="27"/>
        <v>1602</v>
      </c>
    </row>
    <row r="1779" spans="1:4" ht="12.75">
      <c r="A1779" s="105">
        <v>1776</v>
      </c>
      <c r="B1779" s="106">
        <v>34090</v>
      </c>
      <c r="C1779" s="105">
        <v>6.36</v>
      </c>
      <c r="D1779" s="105">
        <f t="shared" si="27"/>
        <v>1601</v>
      </c>
    </row>
    <row r="1780" spans="1:4" ht="12.75">
      <c r="A1780" s="105">
        <v>1777</v>
      </c>
      <c r="B1780" s="106">
        <v>34093</v>
      </c>
      <c r="C1780" s="105">
        <v>6.54</v>
      </c>
      <c r="D1780" s="105">
        <f t="shared" si="27"/>
        <v>1600</v>
      </c>
    </row>
    <row r="1781" spans="1:4" ht="12.75">
      <c r="A1781" s="105">
        <v>1778</v>
      </c>
      <c r="B1781" s="106">
        <v>34094</v>
      </c>
      <c r="C1781" s="105">
        <v>6.42</v>
      </c>
      <c r="D1781" s="105">
        <f t="shared" si="27"/>
        <v>1599</v>
      </c>
    </row>
    <row r="1782" spans="1:4" ht="12.75">
      <c r="A1782" s="105">
        <v>1779</v>
      </c>
      <c r="B1782" s="106">
        <v>34095</v>
      </c>
      <c r="C1782" s="105">
        <v>6.53</v>
      </c>
      <c r="D1782" s="105">
        <f t="shared" si="27"/>
        <v>1598</v>
      </c>
    </row>
    <row r="1783" spans="1:4" ht="12.75">
      <c r="A1783" s="105">
        <v>1780</v>
      </c>
      <c r="B1783" s="106">
        <v>34096</v>
      </c>
      <c r="C1783" s="105">
        <v>6.82</v>
      </c>
      <c r="D1783" s="105">
        <f t="shared" si="27"/>
        <v>1597</v>
      </c>
    </row>
    <row r="1784" spans="1:4" ht="12.75">
      <c r="A1784" s="105">
        <v>1781</v>
      </c>
      <c r="B1784" s="106">
        <v>34097</v>
      </c>
      <c r="C1784" s="105">
        <v>6.85</v>
      </c>
      <c r="D1784" s="105">
        <f t="shared" si="27"/>
        <v>1596</v>
      </c>
    </row>
    <row r="1785" spans="1:4" ht="12.75">
      <c r="A1785" s="105">
        <v>1782</v>
      </c>
      <c r="B1785" s="106">
        <v>34100</v>
      </c>
      <c r="C1785" s="105">
        <v>6.99</v>
      </c>
      <c r="D1785" s="105">
        <f t="shared" si="27"/>
        <v>1595</v>
      </c>
    </row>
    <row r="1786" spans="1:4" ht="12.75">
      <c r="A1786" s="105">
        <v>1783</v>
      </c>
      <c r="B1786" s="106">
        <v>34101</v>
      </c>
      <c r="C1786" s="105">
        <v>6.93</v>
      </c>
      <c r="D1786" s="105">
        <f t="shared" si="27"/>
        <v>1594</v>
      </c>
    </row>
    <row r="1787" spans="1:4" ht="12.75">
      <c r="A1787" s="105">
        <v>1784</v>
      </c>
      <c r="B1787" s="106">
        <v>34102</v>
      </c>
      <c r="C1787" s="105">
        <v>6.89</v>
      </c>
      <c r="D1787" s="105">
        <f t="shared" si="27"/>
        <v>1593</v>
      </c>
    </row>
    <row r="1788" spans="1:4" ht="12.75">
      <c r="A1788" s="105">
        <v>1785</v>
      </c>
      <c r="B1788" s="106">
        <v>34103</v>
      </c>
      <c r="C1788" s="105">
        <v>6.97</v>
      </c>
      <c r="D1788" s="105">
        <f t="shared" si="27"/>
        <v>1592</v>
      </c>
    </row>
    <row r="1789" spans="1:4" ht="12.75">
      <c r="A1789" s="105">
        <v>1786</v>
      </c>
      <c r="B1789" s="106">
        <v>34104</v>
      </c>
      <c r="C1789" s="105">
        <v>6.83</v>
      </c>
      <c r="D1789" s="105">
        <f t="shared" si="27"/>
        <v>1591</v>
      </c>
    </row>
    <row r="1790" spans="1:4" ht="12.75">
      <c r="A1790" s="105">
        <v>1787</v>
      </c>
      <c r="B1790" s="106">
        <v>34107</v>
      </c>
      <c r="C1790" s="105">
        <v>6.77</v>
      </c>
      <c r="D1790" s="105">
        <f t="shared" si="27"/>
        <v>1590</v>
      </c>
    </row>
    <row r="1791" spans="1:4" ht="12.75">
      <c r="A1791" s="105">
        <v>1788</v>
      </c>
      <c r="B1791" s="106">
        <v>34108</v>
      </c>
      <c r="C1791" s="105">
        <v>7.15</v>
      </c>
      <c r="D1791" s="105">
        <f t="shared" si="27"/>
        <v>1589</v>
      </c>
    </row>
    <row r="1792" spans="1:4" ht="12.75">
      <c r="A1792" s="105">
        <v>1789</v>
      </c>
      <c r="B1792" s="106">
        <v>34109</v>
      </c>
      <c r="C1792" s="105">
        <v>7.31</v>
      </c>
      <c r="D1792" s="105">
        <f t="shared" si="27"/>
        <v>1588</v>
      </c>
    </row>
    <row r="1793" spans="1:4" ht="12.75">
      <c r="A1793" s="105">
        <v>1790</v>
      </c>
      <c r="B1793" s="106">
        <v>34110</v>
      </c>
      <c r="C1793" s="105">
        <v>7.28</v>
      </c>
      <c r="D1793" s="105">
        <f t="shared" si="27"/>
        <v>1587</v>
      </c>
    </row>
    <row r="1794" spans="1:4" ht="12.75">
      <c r="A1794" s="105">
        <v>1791</v>
      </c>
      <c r="B1794" s="106">
        <v>34111</v>
      </c>
      <c r="C1794" s="105">
        <v>7.49</v>
      </c>
      <c r="D1794" s="105">
        <f t="shared" si="27"/>
        <v>1586</v>
      </c>
    </row>
    <row r="1795" spans="1:4" ht="12.75">
      <c r="A1795" s="105">
        <v>1792</v>
      </c>
      <c r="B1795" s="106">
        <v>34115</v>
      </c>
      <c r="C1795" s="105">
        <v>7.64</v>
      </c>
      <c r="D1795" s="105">
        <f t="shared" si="27"/>
        <v>1585</v>
      </c>
    </row>
    <row r="1796" spans="1:4" ht="12.75">
      <c r="A1796" s="105">
        <v>1793</v>
      </c>
      <c r="B1796" s="106">
        <v>34116</v>
      </c>
      <c r="C1796" s="105">
        <v>7.67</v>
      </c>
      <c r="D1796" s="105">
        <f aca="true" t="shared" si="28" ref="D1796:D1859">3377-A1796</f>
        <v>1584</v>
      </c>
    </row>
    <row r="1797" spans="1:4" ht="12.75">
      <c r="A1797" s="105">
        <v>1794</v>
      </c>
      <c r="B1797" s="106">
        <v>34117</v>
      </c>
      <c r="C1797" s="105">
        <v>7.42</v>
      </c>
      <c r="D1797" s="105">
        <f t="shared" si="28"/>
        <v>1583</v>
      </c>
    </row>
    <row r="1798" spans="1:4" ht="12.75">
      <c r="A1798" s="105">
        <v>1795</v>
      </c>
      <c r="B1798" s="106">
        <v>34118</v>
      </c>
      <c r="C1798" s="105">
        <v>7.53</v>
      </c>
      <c r="D1798" s="105">
        <f t="shared" si="28"/>
        <v>1582</v>
      </c>
    </row>
    <row r="1799" spans="1:4" ht="12.75">
      <c r="A1799" s="105">
        <v>1796</v>
      </c>
      <c r="B1799" s="106">
        <v>34121</v>
      </c>
      <c r="C1799" s="105">
        <v>7.53</v>
      </c>
      <c r="D1799" s="105">
        <f t="shared" si="28"/>
        <v>1581</v>
      </c>
    </row>
    <row r="1800" spans="1:4" ht="12.75">
      <c r="A1800" s="105">
        <v>1797</v>
      </c>
      <c r="B1800" s="106">
        <v>34122</v>
      </c>
      <c r="C1800" s="105">
        <v>7.19</v>
      </c>
      <c r="D1800" s="105">
        <f t="shared" si="28"/>
        <v>1580</v>
      </c>
    </row>
    <row r="1801" spans="1:4" ht="12.75">
      <c r="A1801" s="105">
        <v>1798</v>
      </c>
      <c r="B1801" s="106">
        <v>34123</v>
      </c>
      <c r="C1801" s="105">
        <v>7.12</v>
      </c>
      <c r="D1801" s="105">
        <f t="shared" si="28"/>
        <v>1579</v>
      </c>
    </row>
    <row r="1802" spans="1:4" ht="12.75">
      <c r="A1802" s="105">
        <v>1799</v>
      </c>
      <c r="B1802" s="106">
        <v>34124</v>
      </c>
      <c r="C1802" s="105">
        <v>7.19</v>
      </c>
      <c r="D1802" s="105">
        <f t="shared" si="28"/>
        <v>1578</v>
      </c>
    </row>
    <row r="1803" spans="1:4" ht="12.75">
      <c r="A1803" s="105">
        <v>1800</v>
      </c>
      <c r="B1803" s="106">
        <v>34125</v>
      </c>
      <c r="C1803" s="105">
        <v>7.22</v>
      </c>
      <c r="D1803" s="105">
        <f t="shared" si="28"/>
        <v>1577</v>
      </c>
    </row>
    <row r="1804" spans="1:4" ht="12.75">
      <c r="A1804" s="105">
        <v>1801</v>
      </c>
      <c r="B1804" s="106">
        <v>34128</v>
      </c>
      <c r="C1804" s="105">
        <v>7.39</v>
      </c>
      <c r="D1804" s="105">
        <f t="shared" si="28"/>
        <v>1576</v>
      </c>
    </row>
    <row r="1805" spans="1:4" ht="12.75">
      <c r="A1805" s="105">
        <v>1802</v>
      </c>
      <c r="B1805" s="106">
        <v>34129</v>
      </c>
      <c r="C1805" s="105">
        <v>7.22</v>
      </c>
      <c r="D1805" s="105">
        <f t="shared" si="28"/>
        <v>1575</v>
      </c>
    </row>
    <row r="1806" spans="1:4" ht="12.75">
      <c r="A1806" s="105">
        <v>1803</v>
      </c>
      <c r="B1806" s="106">
        <v>34130</v>
      </c>
      <c r="C1806" s="105">
        <v>7.08</v>
      </c>
      <c r="D1806" s="105">
        <f t="shared" si="28"/>
        <v>1574</v>
      </c>
    </row>
    <row r="1807" spans="1:4" ht="12.75">
      <c r="A1807" s="105">
        <v>1804</v>
      </c>
      <c r="B1807" s="106">
        <v>34131</v>
      </c>
      <c r="C1807" s="105">
        <v>7.09</v>
      </c>
      <c r="D1807" s="105">
        <f t="shared" si="28"/>
        <v>1573</v>
      </c>
    </row>
    <row r="1808" spans="1:4" ht="12.75">
      <c r="A1808" s="105">
        <v>1805</v>
      </c>
      <c r="B1808" s="106">
        <v>34132</v>
      </c>
      <c r="C1808" s="105">
        <v>7.41</v>
      </c>
      <c r="D1808" s="105">
        <f t="shared" si="28"/>
        <v>1572</v>
      </c>
    </row>
    <row r="1809" spans="1:4" ht="12.75">
      <c r="A1809" s="105">
        <v>1806</v>
      </c>
      <c r="B1809" s="106">
        <v>34135</v>
      </c>
      <c r="C1809" s="105">
        <v>7.51</v>
      </c>
      <c r="D1809" s="105">
        <f t="shared" si="28"/>
        <v>1571</v>
      </c>
    </row>
    <row r="1810" spans="1:4" ht="12.75">
      <c r="A1810" s="105">
        <v>1807</v>
      </c>
      <c r="B1810" s="106">
        <v>34136</v>
      </c>
      <c r="C1810" s="105">
        <v>7.64</v>
      </c>
      <c r="D1810" s="105">
        <f t="shared" si="28"/>
        <v>1570</v>
      </c>
    </row>
    <row r="1811" spans="1:4" ht="12.75">
      <c r="A1811" s="105">
        <v>1808</v>
      </c>
      <c r="B1811" s="106">
        <v>34137</v>
      </c>
      <c r="C1811" s="105">
        <v>7.44</v>
      </c>
      <c r="D1811" s="105">
        <f t="shared" si="28"/>
        <v>1569</v>
      </c>
    </row>
    <row r="1812" spans="1:4" ht="12.75">
      <c r="A1812" s="105">
        <v>1809</v>
      </c>
      <c r="B1812" s="106">
        <v>34138</v>
      </c>
      <c r="C1812" s="105">
        <v>7.67</v>
      </c>
      <c r="D1812" s="105">
        <f t="shared" si="28"/>
        <v>1568</v>
      </c>
    </row>
    <row r="1813" spans="1:4" ht="12.75">
      <c r="A1813" s="105">
        <v>1810</v>
      </c>
      <c r="B1813" s="106">
        <v>34139</v>
      </c>
      <c r="C1813" s="105">
        <v>7.71</v>
      </c>
      <c r="D1813" s="105">
        <f t="shared" si="28"/>
        <v>1567</v>
      </c>
    </row>
    <row r="1814" spans="1:4" ht="12.75">
      <c r="A1814" s="105">
        <v>1811</v>
      </c>
      <c r="B1814" s="106">
        <v>34142</v>
      </c>
      <c r="C1814" s="105">
        <v>7.76</v>
      </c>
      <c r="D1814" s="105">
        <f t="shared" si="28"/>
        <v>1566</v>
      </c>
    </row>
    <row r="1815" spans="1:4" ht="12.75">
      <c r="A1815" s="105">
        <v>1812</v>
      </c>
      <c r="B1815" s="106">
        <v>34143</v>
      </c>
      <c r="C1815" s="105">
        <v>7.85</v>
      </c>
      <c r="D1815" s="105">
        <f t="shared" si="28"/>
        <v>1565</v>
      </c>
    </row>
    <row r="1816" spans="1:4" ht="12.75">
      <c r="A1816" s="105">
        <v>1813</v>
      </c>
      <c r="B1816" s="106">
        <v>34144</v>
      </c>
      <c r="C1816" s="105">
        <v>7.64</v>
      </c>
      <c r="D1816" s="105">
        <f t="shared" si="28"/>
        <v>1564</v>
      </c>
    </row>
    <row r="1817" spans="1:4" ht="12.75">
      <c r="A1817" s="105">
        <v>1814</v>
      </c>
      <c r="B1817" s="106">
        <v>34145</v>
      </c>
      <c r="C1817" s="105">
        <v>7.51</v>
      </c>
      <c r="D1817" s="105">
        <f t="shared" si="28"/>
        <v>1563</v>
      </c>
    </row>
    <row r="1818" spans="1:4" ht="12.75">
      <c r="A1818" s="105">
        <v>1815</v>
      </c>
      <c r="B1818" s="106">
        <v>34146</v>
      </c>
      <c r="C1818" s="105">
        <v>7.39</v>
      </c>
      <c r="D1818" s="105">
        <f t="shared" si="28"/>
        <v>1562</v>
      </c>
    </row>
    <row r="1819" spans="1:4" ht="12.75">
      <c r="A1819" s="105">
        <v>1816</v>
      </c>
      <c r="B1819" s="106">
        <v>34149</v>
      </c>
      <c r="C1819" s="105">
        <v>7.46</v>
      </c>
      <c r="D1819" s="105">
        <f t="shared" si="28"/>
        <v>1561</v>
      </c>
    </row>
    <row r="1820" spans="1:4" ht="12.75">
      <c r="A1820" s="105">
        <v>1817</v>
      </c>
      <c r="B1820" s="106">
        <v>34150</v>
      </c>
      <c r="C1820" s="105">
        <v>7.59</v>
      </c>
      <c r="D1820" s="105">
        <f t="shared" si="28"/>
        <v>1560</v>
      </c>
    </row>
    <row r="1821" spans="1:4" ht="12.75">
      <c r="A1821" s="105">
        <v>1818</v>
      </c>
      <c r="B1821" s="106">
        <v>34151</v>
      </c>
      <c r="C1821" s="105">
        <v>7.84</v>
      </c>
      <c r="D1821" s="105">
        <f t="shared" si="28"/>
        <v>1559</v>
      </c>
    </row>
    <row r="1822" spans="1:4" ht="12.75">
      <c r="A1822" s="105">
        <v>1819</v>
      </c>
      <c r="B1822" s="106">
        <v>34152</v>
      </c>
      <c r="C1822" s="105">
        <v>7.95</v>
      </c>
      <c r="D1822" s="105">
        <f t="shared" si="28"/>
        <v>1558</v>
      </c>
    </row>
    <row r="1823" spans="1:4" ht="12.75">
      <c r="A1823" s="105">
        <v>1820</v>
      </c>
      <c r="B1823" s="106">
        <v>34156</v>
      </c>
      <c r="C1823" s="105">
        <v>8.21</v>
      </c>
      <c r="D1823" s="105">
        <f t="shared" si="28"/>
        <v>1557</v>
      </c>
    </row>
    <row r="1824" spans="1:4" ht="12.75">
      <c r="A1824" s="105">
        <v>1821</v>
      </c>
      <c r="B1824" s="106">
        <v>34157</v>
      </c>
      <c r="C1824" s="105">
        <v>8.3</v>
      </c>
      <c r="D1824" s="105">
        <f t="shared" si="28"/>
        <v>1556</v>
      </c>
    </row>
    <row r="1825" spans="1:4" ht="12.75">
      <c r="A1825" s="105">
        <v>1822</v>
      </c>
      <c r="B1825" s="106">
        <v>34158</v>
      </c>
      <c r="C1825" s="105">
        <v>8.48</v>
      </c>
      <c r="D1825" s="105">
        <f t="shared" si="28"/>
        <v>1555</v>
      </c>
    </row>
    <row r="1826" spans="1:4" ht="12.75">
      <c r="A1826" s="105">
        <v>1823</v>
      </c>
      <c r="B1826" s="106">
        <v>34159</v>
      </c>
      <c r="C1826" s="105">
        <v>8.48</v>
      </c>
      <c r="D1826" s="105">
        <f t="shared" si="28"/>
        <v>1554</v>
      </c>
    </row>
    <row r="1827" spans="1:4" ht="12.75">
      <c r="A1827" s="105">
        <v>1824</v>
      </c>
      <c r="B1827" s="106">
        <v>34160</v>
      </c>
      <c r="C1827" s="105">
        <v>8.39</v>
      </c>
      <c r="D1827" s="105">
        <f t="shared" si="28"/>
        <v>1553</v>
      </c>
    </row>
    <row r="1828" spans="1:4" ht="12.75">
      <c r="A1828" s="105">
        <v>1825</v>
      </c>
      <c r="B1828" s="106">
        <v>34163</v>
      </c>
      <c r="C1828" s="105">
        <v>8.51</v>
      </c>
      <c r="D1828" s="105">
        <f t="shared" si="28"/>
        <v>1552</v>
      </c>
    </row>
    <row r="1829" spans="1:4" ht="12.75">
      <c r="A1829" s="105">
        <v>1826</v>
      </c>
      <c r="B1829" s="106">
        <v>34164</v>
      </c>
      <c r="C1829" s="105">
        <v>8.66</v>
      </c>
      <c r="D1829" s="105">
        <f t="shared" si="28"/>
        <v>1551</v>
      </c>
    </row>
    <row r="1830" spans="1:4" ht="12.75">
      <c r="A1830" s="105">
        <v>1827</v>
      </c>
      <c r="B1830" s="106">
        <v>34165</v>
      </c>
      <c r="C1830" s="105">
        <v>8.81</v>
      </c>
      <c r="D1830" s="105">
        <f t="shared" si="28"/>
        <v>1550</v>
      </c>
    </row>
    <row r="1831" spans="1:4" ht="12.75">
      <c r="A1831" s="105">
        <v>1828</v>
      </c>
      <c r="B1831" s="106">
        <v>34166</v>
      </c>
      <c r="C1831" s="105">
        <v>8.74</v>
      </c>
      <c r="D1831" s="105">
        <f t="shared" si="28"/>
        <v>1549</v>
      </c>
    </row>
    <row r="1832" spans="1:4" ht="12.75">
      <c r="A1832" s="105">
        <v>1829</v>
      </c>
      <c r="B1832" s="106">
        <v>34167</v>
      </c>
      <c r="C1832" s="105">
        <v>8.49</v>
      </c>
      <c r="D1832" s="105">
        <f t="shared" si="28"/>
        <v>1548</v>
      </c>
    </row>
    <row r="1833" spans="1:4" ht="12.75">
      <c r="A1833" s="105">
        <v>1830</v>
      </c>
      <c r="B1833" s="106">
        <v>34170</v>
      </c>
      <c r="C1833" s="105">
        <v>8.53</v>
      </c>
      <c r="D1833" s="105">
        <f t="shared" si="28"/>
        <v>1547</v>
      </c>
    </row>
    <row r="1834" spans="1:4" ht="12.75">
      <c r="A1834" s="105">
        <v>1831</v>
      </c>
      <c r="B1834" s="106">
        <v>34171</v>
      </c>
      <c r="C1834" s="105">
        <v>8.78</v>
      </c>
      <c r="D1834" s="105">
        <f t="shared" si="28"/>
        <v>1546</v>
      </c>
    </row>
    <row r="1835" spans="1:4" ht="12.75">
      <c r="A1835" s="105">
        <v>1832</v>
      </c>
      <c r="B1835" s="106">
        <v>34172</v>
      </c>
      <c r="C1835" s="105">
        <v>8.93</v>
      </c>
      <c r="D1835" s="105">
        <f t="shared" si="28"/>
        <v>1545</v>
      </c>
    </row>
    <row r="1836" spans="1:4" ht="12.75">
      <c r="A1836" s="105">
        <v>1833</v>
      </c>
      <c r="B1836" s="106">
        <v>34173</v>
      </c>
      <c r="C1836" s="105">
        <v>8.87</v>
      </c>
      <c r="D1836" s="105">
        <f t="shared" si="28"/>
        <v>1544</v>
      </c>
    </row>
    <row r="1837" spans="1:4" ht="12.75">
      <c r="A1837" s="105">
        <v>1834</v>
      </c>
      <c r="B1837" s="106">
        <v>34174</v>
      </c>
      <c r="C1837" s="105">
        <v>8.85</v>
      </c>
      <c r="D1837" s="105">
        <f t="shared" si="28"/>
        <v>1543</v>
      </c>
    </row>
    <row r="1838" spans="1:4" ht="12.75">
      <c r="A1838" s="105">
        <v>1835</v>
      </c>
      <c r="B1838" s="106">
        <v>34177</v>
      </c>
      <c r="C1838" s="105">
        <v>8.6</v>
      </c>
      <c r="D1838" s="105">
        <f t="shared" si="28"/>
        <v>1542</v>
      </c>
    </row>
    <row r="1839" spans="1:4" ht="12.75">
      <c r="A1839" s="105">
        <v>1836</v>
      </c>
      <c r="B1839" s="106">
        <v>34178</v>
      </c>
      <c r="C1839" s="105">
        <v>8.81</v>
      </c>
      <c r="D1839" s="105">
        <f t="shared" si="28"/>
        <v>1541</v>
      </c>
    </row>
    <row r="1840" spans="1:4" ht="12.75">
      <c r="A1840" s="105">
        <v>1837</v>
      </c>
      <c r="B1840" s="106">
        <v>34179</v>
      </c>
      <c r="C1840" s="105">
        <v>8.83</v>
      </c>
      <c r="D1840" s="105">
        <f t="shared" si="28"/>
        <v>1540</v>
      </c>
    </row>
    <row r="1841" spans="1:4" ht="12.75">
      <c r="A1841" s="105">
        <v>1838</v>
      </c>
      <c r="B1841" s="106">
        <v>34180</v>
      </c>
      <c r="C1841" s="105">
        <v>8.84</v>
      </c>
      <c r="D1841" s="105">
        <f t="shared" si="28"/>
        <v>1539</v>
      </c>
    </row>
    <row r="1842" spans="1:4" ht="12.75">
      <c r="A1842" s="105">
        <v>1839</v>
      </c>
      <c r="B1842" s="106">
        <v>34181</v>
      </c>
      <c r="C1842" s="105">
        <v>8.87</v>
      </c>
      <c r="D1842" s="105">
        <f t="shared" si="28"/>
        <v>1538</v>
      </c>
    </row>
    <row r="1843" spans="1:4" ht="12.75">
      <c r="A1843" s="105">
        <v>1840</v>
      </c>
      <c r="B1843" s="106">
        <v>34184</v>
      </c>
      <c r="C1843" s="105">
        <v>9.07</v>
      </c>
      <c r="D1843" s="105">
        <f t="shared" si="28"/>
        <v>1537</v>
      </c>
    </row>
    <row r="1844" spans="1:4" ht="12.75">
      <c r="A1844" s="105">
        <v>1841</v>
      </c>
      <c r="B1844" s="106">
        <v>34185</v>
      </c>
      <c r="C1844" s="105">
        <v>9.1</v>
      </c>
      <c r="D1844" s="105">
        <f t="shared" si="28"/>
        <v>1536</v>
      </c>
    </row>
    <row r="1845" spans="1:4" ht="12.75">
      <c r="A1845" s="105">
        <v>1842</v>
      </c>
      <c r="B1845" s="106">
        <v>34186</v>
      </c>
      <c r="C1845" s="105">
        <v>8.93</v>
      </c>
      <c r="D1845" s="105">
        <f t="shared" si="28"/>
        <v>1535</v>
      </c>
    </row>
    <row r="1846" spans="1:4" ht="12.75">
      <c r="A1846" s="105">
        <v>1843</v>
      </c>
      <c r="B1846" s="106">
        <v>34187</v>
      </c>
      <c r="C1846" s="105">
        <v>8.76</v>
      </c>
      <c r="D1846" s="105">
        <f t="shared" si="28"/>
        <v>1534</v>
      </c>
    </row>
    <row r="1847" spans="1:4" ht="12.75">
      <c r="A1847" s="105">
        <v>1844</v>
      </c>
      <c r="B1847" s="106">
        <v>34188</v>
      </c>
      <c r="C1847" s="105">
        <v>8.57</v>
      </c>
      <c r="D1847" s="105">
        <f t="shared" si="28"/>
        <v>1533</v>
      </c>
    </row>
    <row r="1848" spans="1:4" ht="12.75">
      <c r="A1848" s="105">
        <v>1845</v>
      </c>
      <c r="B1848" s="106">
        <v>34191</v>
      </c>
      <c r="C1848" s="105">
        <v>8.38</v>
      </c>
      <c r="D1848" s="105">
        <f t="shared" si="28"/>
        <v>1532</v>
      </c>
    </row>
    <row r="1849" spans="1:4" ht="12.75">
      <c r="A1849" s="105">
        <v>1846</v>
      </c>
      <c r="B1849" s="106">
        <v>34192</v>
      </c>
      <c r="C1849" s="105">
        <v>8.25</v>
      </c>
      <c r="D1849" s="105">
        <f t="shared" si="28"/>
        <v>1531</v>
      </c>
    </row>
    <row r="1850" spans="1:4" ht="12.75">
      <c r="A1850" s="105">
        <v>1847</v>
      </c>
      <c r="B1850" s="106">
        <v>34193</v>
      </c>
      <c r="C1850" s="105">
        <v>8.35</v>
      </c>
      <c r="D1850" s="105">
        <f t="shared" si="28"/>
        <v>1530</v>
      </c>
    </row>
    <row r="1851" spans="1:4" ht="12.75">
      <c r="A1851" s="105">
        <v>1848</v>
      </c>
      <c r="B1851" s="106">
        <v>34194</v>
      </c>
      <c r="C1851" s="105">
        <v>8.56</v>
      </c>
      <c r="D1851" s="105">
        <f t="shared" si="28"/>
        <v>1529</v>
      </c>
    </row>
    <row r="1852" spans="1:4" ht="12.75">
      <c r="A1852" s="105">
        <v>1849</v>
      </c>
      <c r="B1852" s="106">
        <v>34195</v>
      </c>
      <c r="C1852" s="105">
        <v>8.31</v>
      </c>
      <c r="D1852" s="105">
        <f t="shared" si="28"/>
        <v>1528</v>
      </c>
    </row>
    <row r="1853" spans="1:4" ht="12.75">
      <c r="A1853" s="105">
        <v>1850</v>
      </c>
      <c r="B1853" s="106">
        <v>34198</v>
      </c>
      <c r="C1853" s="105">
        <v>8.45</v>
      </c>
      <c r="D1853" s="105">
        <f t="shared" si="28"/>
        <v>1527</v>
      </c>
    </row>
    <row r="1854" spans="1:4" ht="12.75">
      <c r="A1854" s="105">
        <v>1851</v>
      </c>
      <c r="B1854" s="106">
        <v>34199</v>
      </c>
      <c r="C1854" s="105">
        <v>8.42</v>
      </c>
      <c r="D1854" s="105">
        <f t="shared" si="28"/>
        <v>1526</v>
      </c>
    </row>
    <row r="1855" spans="1:4" ht="12.75">
      <c r="A1855" s="105">
        <v>1852</v>
      </c>
      <c r="B1855" s="106">
        <v>34200</v>
      </c>
      <c r="C1855" s="105">
        <v>8.71</v>
      </c>
      <c r="D1855" s="105">
        <f t="shared" si="28"/>
        <v>1525</v>
      </c>
    </row>
    <row r="1856" spans="1:4" ht="12.75">
      <c r="A1856" s="105">
        <v>1853</v>
      </c>
      <c r="B1856" s="106">
        <v>34201</v>
      </c>
      <c r="C1856" s="105">
        <v>8.6</v>
      </c>
      <c r="D1856" s="105">
        <f t="shared" si="28"/>
        <v>1524</v>
      </c>
    </row>
    <row r="1857" spans="1:4" ht="12.75">
      <c r="A1857" s="105">
        <v>1854</v>
      </c>
      <c r="B1857" s="106">
        <v>34202</v>
      </c>
      <c r="C1857" s="105">
        <v>8.53</v>
      </c>
      <c r="D1857" s="105">
        <f t="shared" si="28"/>
        <v>1523</v>
      </c>
    </row>
    <row r="1858" spans="1:4" ht="12.75">
      <c r="A1858" s="105">
        <v>1855</v>
      </c>
      <c r="B1858" s="106">
        <v>34205</v>
      </c>
      <c r="C1858" s="105">
        <v>8.69</v>
      </c>
      <c r="D1858" s="105">
        <f t="shared" si="28"/>
        <v>1522</v>
      </c>
    </row>
    <row r="1859" spans="1:4" ht="12.75">
      <c r="A1859" s="105">
        <v>1856</v>
      </c>
      <c r="B1859" s="106">
        <v>34206</v>
      </c>
      <c r="C1859" s="105">
        <v>8.62</v>
      </c>
      <c r="D1859" s="105">
        <f t="shared" si="28"/>
        <v>1521</v>
      </c>
    </row>
    <row r="1860" spans="1:4" ht="12.75">
      <c r="A1860" s="105">
        <v>1857</v>
      </c>
      <c r="B1860" s="106">
        <v>34207</v>
      </c>
      <c r="C1860" s="105">
        <v>8.57</v>
      </c>
      <c r="D1860" s="105">
        <f aca="true" t="shared" si="29" ref="D1860:D1923">3377-A1860</f>
        <v>1520</v>
      </c>
    </row>
    <row r="1861" spans="1:4" ht="12.75">
      <c r="A1861" s="105">
        <v>1858</v>
      </c>
      <c r="B1861" s="106">
        <v>34208</v>
      </c>
      <c r="C1861" s="105">
        <v>8.33</v>
      </c>
      <c r="D1861" s="105">
        <f t="shared" si="29"/>
        <v>1519</v>
      </c>
    </row>
    <row r="1862" spans="1:4" ht="12.75">
      <c r="A1862" s="105">
        <v>1859</v>
      </c>
      <c r="B1862" s="106">
        <v>34209</v>
      </c>
      <c r="C1862" s="105">
        <v>8.37</v>
      </c>
      <c r="D1862" s="105">
        <f t="shared" si="29"/>
        <v>1518</v>
      </c>
    </row>
    <row r="1863" spans="1:4" ht="12.75">
      <c r="A1863" s="105">
        <v>1860</v>
      </c>
      <c r="B1863" s="106">
        <v>34213</v>
      </c>
      <c r="C1863" s="105">
        <v>8.58</v>
      </c>
      <c r="D1863" s="105">
        <f t="shared" si="29"/>
        <v>1517</v>
      </c>
    </row>
    <row r="1864" spans="1:4" ht="12.75">
      <c r="A1864" s="105">
        <v>1861</v>
      </c>
      <c r="B1864" s="106">
        <v>34214</v>
      </c>
      <c r="C1864" s="105">
        <v>8.65</v>
      </c>
      <c r="D1864" s="105">
        <f t="shared" si="29"/>
        <v>1516</v>
      </c>
    </row>
    <row r="1865" spans="1:4" ht="12.75">
      <c r="A1865" s="105">
        <v>1862</v>
      </c>
      <c r="B1865" s="106">
        <v>34215</v>
      </c>
      <c r="C1865" s="105">
        <v>8.6</v>
      </c>
      <c r="D1865" s="105">
        <f t="shared" si="29"/>
        <v>1515</v>
      </c>
    </row>
    <row r="1866" spans="1:4" ht="12.75">
      <c r="A1866" s="105">
        <v>1863</v>
      </c>
      <c r="B1866" s="106">
        <v>34216</v>
      </c>
      <c r="C1866" s="105">
        <v>8.7</v>
      </c>
      <c r="D1866" s="105">
        <f t="shared" si="29"/>
        <v>1514</v>
      </c>
    </row>
    <row r="1867" spans="1:4" ht="12.75">
      <c r="A1867" s="105">
        <v>1864</v>
      </c>
      <c r="B1867" s="106">
        <v>34219</v>
      </c>
      <c r="C1867" s="105">
        <v>8.43</v>
      </c>
      <c r="D1867" s="105">
        <f t="shared" si="29"/>
        <v>1513</v>
      </c>
    </row>
    <row r="1868" spans="1:4" ht="12.75">
      <c r="A1868" s="105">
        <v>1865</v>
      </c>
      <c r="B1868" s="106">
        <v>34220</v>
      </c>
      <c r="C1868" s="105">
        <v>8.44</v>
      </c>
      <c r="D1868" s="105">
        <f t="shared" si="29"/>
        <v>1512</v>
      </c>
    </row>
    <row r="1869" spans="1:4" ht="12.75">
      <c r="A1869" s="105">
        <v>1866</v>
      </c>
      <c r="B1869" s="106">
        <v>34221</v>
      </c>
      <c r="C1869" s="105">
        <v>8.06</v>
      </c>
      <c r="D1869" s="105">
        <f t="shared" si="29"/>
        <v>1511</v>
      </c>
    </row>
    <row r="1870" spans="1:4" ht="12.75">
      <c r="A1870" s="105">
        <v>1867</v>
      </c>
      <c r="B1870" s="106">
        <v>34222</v>
      </c>
      <c r="C1870" s="105">
        <v>8.02</v>
      </c>
      <c r="D1870" s="105">
        <f t="shared" si="29"/>
        <v>1510</v>
      </c>
    </row>
    <row r="1871" spans="1:4" ht="12.75">
      <c r="A1871" s="105">
        <v>1868</v>
      </c>
      <c r="B1871" s="106">
        <v>34223</v>
      </c>
      <c r="C1871" s="105">
        <v>8.03</v>
      </c>
      <c r="D1871" s="105">
        <f t="shared" si="29"/>
        <v>1509</v>
      </c>
    </row>
    <row r="1872" spans="1:4" ht="12.75">
      <c r="A1872" s="105">
        <v>1869</v>
      </c>
      <c r="B1872" s="106">
        <v>34226</v>
      </c>
      <c r="C1872" s="105">
        <v>7.75</v>
      </c>
      <c r="D1872" s="105">
        <f t="shared" si="29"/>
        <v>1508</v>
      </c>
    </row>
    <row r="1873" spans="1:4" ht="12.75">
      <c r="A1873" s="105">
        <v>1870</v>
      </c>
      <c r="B1873" s="106">
        <v>34227</v>
      </c>
      <c r="C1873" s="105">
        <v>8.28</v>
      </c>
      <c r="D1873" s="105">
        <f t="shared" si="29"/>
        <v>1507</v>
      </c>
    </row>
    <row r="1874" spans="1:4" ht="12.75">
      <c r="A1874" s="105">
        <v>1871</v>
      </c>
      <c r="B1874" s="106">
        <v>34228</v>
      </c>
      <c r="C1874" s="105">
        <v>8.25</v>
      </c>
      <c r="D1874" s="105">
        <f t="shared" si="29"/>
        <v>1506</v>
      </c>
    </row>
    <row r="1875" spans="1:4" ht="12.75">
      <c r="A1875" s="105">
        <v>1872</v>
      </c>
      <c r="B1875" s="106">
        <v>34229</v>
      </c>
      <c r="C1875" s="105">
        <v>8.23</v>
      </c>
      <c r="D1875" s="105">
        <f t="shared" si="29"/>
        <v>1505</v>
      </c>
    </row>
    <row r="1876" spans="1:4" ht="12.75">
      <c r="A1876" s="105">
        <v>1873</v>
      </c>
      <c r="B1876" s="106">
        <v>34230</v>
      </c>
      <c r="C1876" s="105">
        <v>8.14</v>
      </c>
      <c r="D1876" s="105">
        <f t="shared" si="29"/>
        <v>1504</v>
      </c>
    </row>
    <row r="1877" spans="1:4" ht="12.75">
      <c r="A1877" s="105">
        <v>1874</v>
      </c>
      <c r="B1877" s="106">
        <v>34233</v>
      </c>
      <c r="C1877" s="105">
        <v>8.35</v>
      </c>
      <c r="D1877" s="105">
        <f t="shared" si="29"/>
        <v>1503</v>
      </c>
    </row>
    <row r="1878" spans="1:4" ht="12.75">
      <c r="A1878" s="105">
        <v>1875</v>
      </c>
      <c r="B1878" s="106">
        <v>34234</v>
      </c>
      <c r="C1878" s="105">
        <v>8.44</v>
      </c>
      <c r="D1878" s="105">
        <f t="shared" si="29"/>
        <v>1502</v>
      </c>
    </row>
    <row r="1879" spans="1:4" ht="12.75">
      <c r="A1879" s="105">
        <v>1876</v>
      </c>
      <c r="B1879" s="106">
        <v>34235</v>
      </c>
      <c r="C1879" s="105">
        <v>8.28</v>
      </c>
      <c r="D1879" s="105">
        <f t="shared" si="29"/>
        <v>1501</v>
      </c>
    </row>
    <row r="1880" spans="1:4" ht="12.75">
      <c r="A1880" s="105">
        <v>1877</v>
      </c>
      <c r="B1880" s="106">
        <v>34236</v>
      </c>
      <c r="C1880" s="105">
        <v>8.1</v>
      </c>
      <c r="D1880" s="105">
        <f t="shared" si="29"/>
        <v>1500</v>
      </c>
    </row>
    <row r="1881" spans="1:4" ht="12.75">
      <c r="A1881" s="105">
        <v>1878</v>
      </c>
      <c r="B1881" s="106">
        <v>34237</v>
      </c>
      <c r="C1881" s="105">
        <v>8.18</v>
      </c>
      <c r="D1881" s="105">
        <f t="shared" si="29"/>
        <v>1499</v>
      </c>
    </row>
    <row r="1882" spans="1:4" ht="12.75">
      <c r="A1882" s="105">
        <v>1879</v>
      </c>
      <c r="B1882" s="106">
        <v>34240</v>
      </c>
      <c r="C1882" s="105">
        <v>8.24</v>
      </c>
      <c r="D1882" s="105">
        <f t="shared" si="29"/>
        <v>1498</v>
      </c>
    </row>
    <row r="1883" spans="1:4" ht="12.75">
      <c r="A1883" s="105">
        <v>1880</v>
      </c>
      <c r="B1883" s="106">
        <v>34241</v>
      </c>
      <c r="C1883" s="105">
        <v>8.12</v>
      </c>
      <c r="D1883" s="105">
        <f t="shared" si="29"/>
        <v>1497</v>
      </c>
    </row>
    <row r="1884" spans="1:4" ht="12.75">
      <c r="A1884" s="105">
        <v>1881</v>
      </c>
      <c r="B1884" s="106">
        <v>34242</v>
      </c>
      <c r="C1884" s="105">
        <v>8.09</v>
      </c>
      <c r="D1884" s="105">
        <f t="shared" si="29"/>
        <v>1496</v>
      </c>
    </row>
    <row r="1885" spans="1:4" ht="12.75">
      <c r="A1885" s="105">
        <v>1882</v>
      </c>
      <c r="B1885" s="106">
        <v>34243</v>
      </c>
      <c r="C1885" s="105">
        <v>8.45</v>
      </c>
      <c r="D1885" s="105">
        <f t="shared" si="29"/>
        <v>1495</v>
      </c>
    </row>
    <row r="1886" spans="1:4" ht="12.75">
      <c r="A1886" s="105">
        <v>1883</v>
      </c>
      <c r="B1886" s="106">
        <v>34244</v>
      </c>
      <c r="C1886" s="105">
        <v>8.72</v>
      </c>
      <c r="D1886" s="105">
        <f t="shared" si="29"/>
        <v>1494</v>
      </c>
    </row>
    <row r="1887" spans="1:4" ht="12.75">
      <c r="A1887" s="105">
        <v>1884</v>
      </c>
      <c r="B1887" s="106">
        <v>34247</v>
      </c>
      <c r="C1887" s="105">
        <v>8.84</v>
      </c>
      <c r="D1887" s="105">
        <f t="shared" si="29"/>
        <v>1493</v>
      </c>
    </row>
    <row r="1888" spans="1:4" ht="12.75">
      <c r="A1888" s="105">
        <v>1885</v>
      </c>
      <c r="B1888" s="106">
        <v>34248</v>
      </c>
      <c r="C1888" s="105">
        <v>9.08</v>
      </c>
      <c r="D1888" s="105">
        <f t="shared" si="29"/>
        <v>1492</v>
      </c>
    </row>
    <row r="1889" spans="1:4" ht="12.75">
      <c r="A1889" s="105">
        <v>1886</v>
      </c>
      <c r="B1889" s="106">
        <v>34249</v>
      </c>
      <c r="C1889" s="105">
        <v>8.98</v>
      </c>
      <c r="D1889" s="105">
        <f t="shared" si="29"/>
        <v>1491</v>
      </c>
    </row>
    <row r="1890" spans="1:4" ht="12.75">
      <c r="A1890" s="105">
        <v>1887</v>
      </c>
      <c r="B1890" s="106">
        <v>34250</v>
      </c>
      <c r="C1890" s="105">
        <v>9.1</v>
      </c>
      <c r="D1890" s="105">
        <f t="shared" si="29"/>
        <v>1490</v>
      </c>
    </row>
    <row r="1891" spans="1:4" ht="12.75">
      <c r="A1891" s="105">
        <v>1888</v>
      </c>
      <c r="B1891" s="106">
        <v>34251</v>
      </c>
      <c r="C1891" s="105">
        <v>9.05</v>
      </c>
      <c r="D1891" s="105">
        <f t="shared" si="29"/>
        <v>1489</v>
      </c>
    </row>
    <row r="1892" spans="1:4" ht="12.75">
      <c r="A1892" s="105">
        <v>1889</v>
      </c>
      <c r="B1892" s="106">
        <v>34254</v>
      </c>
      <c r="C1892" s="105">
        <v>9.08</v>
      </c>
      <c r="D1892" s="105">
        <f t="shared" si="29"/>
        <v>1488</v>
      </c>
    </row>
    <row r="1893" spans="1:4" ht="12.75">
      <c r="A1893" s="105">
        <v>1890</v>
      </c>
      <c r="B1893" s="106">
        <v>34255</v>
      </c>
      <c r="C1893" s="105">
        <v>8.99</v>
      </c>
      <c r="D1893" s="105">
        <f t="shared" si="29"/>
        <v>1487</v>
      </c>
    </row>
    <row r="1894" spans="1:4" ht="12.75">
      <c r="A1894" s="105">
        <v>1891</v>
      </c>
      <c r="B1894" s="106">
        <v>34256</v>
      </c>
      <c r="C1894" s="105">
        <v>9.24</v>
      </c>
      <c r="D1894" s="105">
        <f t="shared" si="29"/>
        <v>1486</v>
      </c>
    </row>
    <row r="1895" spans="1:4" ht="12.75">
      <c r="A1895" s="105">
        <v>1892</v>
      </c>
      <c r="B1895" s="106">
        <v>34257</v>
      </c>
      <c r="C1895" s="105">
        <v>9.08</v>
      </c>
      <c r="D1895" s="105">
        <f t="shared" si="29"/>
        <v>1485</v>
      </c>
    </row>
    <row r="1896" spans="1:4" ht="12.75">
      <c r="A1896" s="105">
        <v>1893</v>
      </c>
      <c r="B1896" s="106">
        <v>34258</v>
      </c>
      <c r="C1896" s="105">
        <v>8.89</v>
      </c>
      <c r="D1896" s="105">
        <f t="shared" si="29"/>
        <v>1484</v>
      </c>
    </row>
    <row r="1897" spans="1:4" ht="12.75">
      <c r="A1897" s="105">
        <v>1894</v>
      </c>
      <c r="B1897" s="106">
        <v>34261</v>
      </c>
      <c r="C1897" s="105">
        <v>9.05</v>
      </c>
      <c r="D1897" s="105">
        <f t="shared" si="29"/>
        <v>1483</v>
      </c>
    </row>
    <row r="1898" spans="1:4" ht="12.75">
      <c r="A1898" s="105">
        <v>1895</v>
      </c>
      <c r="B1898" s="106">
        <v>34262</v>
      </c>
      <c r="C1898" s="105">
        <v>9.37</v>
      </c>
      <c r="D1898" s="105">
        <f t="shared" si="29"/>
        <v>1482</v>
      </c>
    </row>
    <row r="1899" spans="1:4" ht="12.75">
      <c r="A1899" s="105">
        <v>1896</v>
      </c>
      <c r="B1899" s="106">
        <v>34263</v>
      </c>
      <c r="C1899" s="105">
        <v>9.33</v>
      </c>
      <c r="D1899" s="105">
        <f t="shared" si="29"/>
        <v>1481</v>
      </c>
    </row>
    <row r="1900" spans="1:4" ht="12.75">
      <c r="A1900" s="105">
        <v>1897</v>
      </c>
      <c r="B1900" s="106">
        <v>34264</v>
      </c>
      <c r="C1900" s="105">
        <v>9.06</v>
      </c>
      <c r="D1900" s="105">
        <f t="shared" si="29"/>
        <v>1480</v>
      </c>
    </row>
    <row r="1901" spans="1:4" ht="12.75">
      <c r="A1901" s="105">
        <v>1898</v>
      </c>
      <c r="B1901" s="106">
        <v>34265</v>
      </c>
      <c r="C1901" s="105">
        <v>8.92</v>
      </c>
      <c r="D1901" s="105">
        <f t="shared" si="29"/>
        <v>1479</v>
      </c>
    </row>
    <row r="1902" spans="1:4" ht="12.75">
      <c r="A1902" s="105">
        <v>1899</v>
      </c>
      <c r="B1902" s="106">
        <v>34268</v>
      </c>
      <c r="C1902" s="105">
        <v>8.1</v>
      </c>
      <c r="D1902" s="105">
        <f t="shared" si="29"/>
        <v>1478</v>
      </c>
    </row>
    <row r="1903" spans="1:4" ht="12.75">
      <c r="A1903" s="105">
        <v>1900</v>
      </c>
      <c r="B1903" s="106">
        <v>34269</v>
      </c>
      <c r="C1903" s="105">
        <v>8.89</v>
      </c>
      <c r="D1903" s="105">
        <f t="shared" si="29"/>
        <v>1477</v>
      </c>
    </row>
    <row r="1904" spans="1:4" ht="12.75">
      <c r="A1904" s="105">
        <v>1901</v>
      </c>
      <c r="B1904" s="106">
        <v>34270</v>
      </c>
      <c r="C1904" s="105">
        <v>8.94</v>
      </c>
      <c r="D1904" s="105">
        <f t="shared" si="29"/>
        <v>1476</v>
      </c>
    </row>
    <row r="1905" spans="1:4" ht="12.75">
      <c r="A1905" s="105">
        <v>1902</v>
      </c>
      <c r="B1905" s="106">
        <v>34271</v>
      </c>
      <c r="C1905" s="105">
        <v>8.88</v>
      </c>
      <c r="D1905" s="105">
        <f t="shared" si="29"/>
        <v>1475</v>
      </c>
    </row>
    <row r="1906" spans="1:4" ht="12.75">
      <c r="A1906" s="105">
        <v>1903</v>
      </c>
      <c r="B1906" s="106">
        <v>34272</v>
      </c>
      <c r="C1906" s="105">
        <v>9.11</v>
      </c>
      <c r="D1906" s="105">
        <f t="shared" si="29"/>
        <v>1474</v>
      </c>
    </row>
    <row r="1907" spans="1:4" ht="12.75">
      <c r="A1907" s="105">
        <v>1904</v>
      </c>
      <c r="B1907" s="106">
        <v>34275</v>
      </c>
      <c r="C1907" s="105">
        <v>9.42</v>
      </c>
      <c r="D1907" s="105">
        <f t="shared" si="29"/>
        <v>1473</v>
      </c>
    </row>
    <row r="1908" spans="1:4" ht="12.75">
      <c r="A1908" s="105">
        <v>1905</v>
      </c>
      <c r="B1908" s="106">
        <v>34276</v>
      </c>
      <c r="C1908" s="105">
        <v>9.27</v>
      </c>
      <c r="D1908" s="105">
        <f t="shared" si="29"/>
        <v>1472</v>
      </c>
    </row>
    <row r="1909" spans="1:4" ht="12.75">
      <c r="A1909" s="105">
        <v>1906</v>
      </c>
      <c r="B1909" s="106">
        <v>34277</v>
      </c>
      <c r="C1909" s="105">
        <v>9.49</v>
      </c>
      <c r="D1909" s="105">
        <f t="shared" si="29"/>
        <v>1471</v>
      </c>
    </row>
    <row r="1910" spans="1:4" ht="12.75">
      <c r="A1910" s="105">
        <v>1907</v>
      </c>
      <c r="B1910" s="106">
        <v>34278</v>
      </c>
      <c r="C1910" s="105">
        <v>9.41</v>
      </c>
      <c r="D1910" s="105">
        <f t="shared" si="29"/>
        <v>1470</v>
      </c>
    </row>
    <row r="1911" spans="1:4" ht="12.75">
      <c r="A1911" s="105">
        <v>1908</v>
      </c>
      <c r="B1911" s="106">
        <v>34279</v>
      </c>
      <c r="C1911" s="105">
        <v>9.28</v>
      </c>
      <c r="D1911" s="105">
        <f t="shared" si="29"/>
        <v>1469</v>
      </c>
    </row>
    <row r="1912" spans="1:4" ht="12.75">
      <c r="A1912" s="105">
        <v>1909</v>
      </c>
      <c r="B1912" s="106">
        <v>34282</v>
      </c>
      <c r="C1912" s="105">
        <v>9.09</v>
      </c>
      <c r="D1912" s="105">
        <f t="shared" si="29"/>
        <v>1468</v>
      </c>
    </row>
    <row r="1913" spans="1:4" ht="12.75">
      <c r="A1913" s="105">
        <v>1910</v>
      </c>
      <c r="B1913" s="106">
        <v>34283</v>
      </c>
      <c r="C1913" s="105">
        <v>8.96</v>
      </c>
      <c r="D1913" s="105">
        <f t="shared" si="29"/>
        <v>1467</v>
      </c>
    </row>
    <row r="1914" spans="1:4" ht="12.75">
      <c r="A1914" s="105">
        <v>1911</v>
      </c>
      <c r="B1914" s="106">
        <v>34284</v>
      </c>
      <c r="C1914" s="105">
        <v>8.5</v>
      </c>
      <c r="D1914" s="105">
        <f t="shared" si="29"/>
        <v>1466</v>
      </c>
    </row>
    <row r="1915" spans="1:4" ht="12.75">
      <c r="A1915" s="105">
        <v>1912</v>
      </c>
      <c r="B1915" s="106">
        <v>34285</v>
      </c>
      <c r="C1915" s="105">
        <v>8.84</v>
      </c>
      <c r="D1915" s="105">
        <f t="shared" si="29"/>
        <v>1465</v>
      </c>
    </row>
    <row r="1916" spans="1:4" ht="12.75">
      <c r="A1916" s="105">
        <v>1913</v>
      </c>
      <c r="B1916" s="106">
        <v>34286</v>
      </c>
      <c r="C1916" s="105">
        <v>9.04</v>
      </c>
      <c r="D1916" s="105">
        <f t="shared" si="29"/>
        <v>1464</v>
      </c>
    </row>
    <row r="1917" spans="1:4" ht="12.75">
      <c r="A1917" s="105">
        <v>1914</v>
      </c>
      <c r="B1917" s="106">
        <v>34289</v>
      </c>
      <c r="C1917" s="105">
        <v>9.23</v>
      </c>
      <c r="D1917" s="105">
        <f t="shared" si="29"/>
        <v>1463</v>
      </c>
    </row>
    <row r="1918" spans="1:4" ht="12.75">
      <c r="A1918" s="105">
        <v>1915</v>
      </c>
      <c r="B1918" s="106">
        <v>34290</v>
      </c>
      <c r="C1918" s="105">
        <v>9.15</v>
      </c>
      <c r="D1918" s="105">
        <f t="shared" si="29"/>
        <v>1462</v>
      </c>
    </row>
    <row r="1919" spans="1:4" ht="12.75">
      <c r="A1919" s="105">
        <v>1916</v>
      </c>
      <c r="B1919" s="106">
        <v>34291</v>
      </c>
      <c r="C1919" s="105">
        <v>9.24</v>
      </c>
      <c r="D1919" s="105">
        <f t="shared" si="29"/>
        <v>1461</v>
      </c>
    </row>
    <row r="1920" spans="1:4" ht="12.75">
      <c r="A1920" s="105">
        <v>1917</v>
      </c>
      <c r="B1920" s="106">
        <v>34292</v>
      </c>
      <c r="C1920" s="105">
        <v>9.5</v>
      </c>
      <c r="D1920" s="105">
        <f t="shared" si="29"/>
        <v>1460</v>
      </c>
    </row>
    <row r="1921" spans="1:4" ht="12.75">
      <c r="A1921" s="105">
        <v>1918</v>
      </c>
      <c r="B1921" s="106">
        <v>34293</v>
      </c>
      <c r="C1921" s="105">
        <v>9.46</v>
      </c>
      <c r="D1921" s="105">
        <f t="shared" si="29"/>
        <v>1459</v>
      </c>
    </row>
    <row r="1922" spans="1:4" ht="12.75">
      <c r="A1922" s="105">
        <v>1919</v>
      </c>
      <c r="B1922" s="106">
        <v>34296</v>
      </c>
      <c r="C1922" s="105">
        <v>9.25</v>
      </c>
      <c r="D1922" s="105">
        <f t="shared" si="29"/>
        <v>1458</v>
      </c>
    </row>
    <row r="1923" spans="1:4" ht="12.75">
      <c r="A1923" s="105">
        <v>1920</v>
      </c>
      <c r="B1923" s="106">
        <v>34297</v>
      </c>
      <c r="C1923" s="105">
        <v>9.37</v>
      </c>
      <c r="D1923" s="105">
        <f t="shared" si="29"/>
        <v>1457</v>
      </c>
    </row>
    <row r="1924" spans="1:4" ht="12.75">
      <c r="A1924" s="105">
        <v>1921</v>
      </c>
      <c r="B1924" s="106">
        <v>34298</v>
      </c>
      <c r="C1924" s="105">
        <v>9.45</v>
      </c>
      <c r="D1924" s="105">
        <f aca="true" t="shared" si="30" ref="D1924:D1987">3377-A1924</f>
        <v>1456</v>
      </c>
    </row>
    <row r="1925" spans="1:4" ht="12.75">
      <c r="A1925" s="105">
        <v>1922</v>
      </c>
      <c r="B1925" s="106">
        <v>34300</v>
      </c>
      <c r="C1925" s="105">
        <v>9.58</v>
      </c>
      <c r="D1925" s="105">
        <f t="shared" si="30"/>
        <v>1455</v>
      </c>
    </row>
    <row r="1926" spans="1:4" ht="12.75">
      <c r="A1926" s="105">
        <v>1923</v>
      </c>
      <c r="B1926" s="106">
        <v>34303</v>
      </c>
      <c r="C1926" s="105">
        <v>10.05</v>
      </c>
      <c r="D1926" s="105">
        <f t="shared" si="30"/>
        <v>1454</v>
      </c>
    </row>
    <row r="1927" spans="1:4" ht="12.75">
      <c r="A1927" s="105">
        <v>1924</v>
      </c>
      <c r="B1927" s="106">
        <v>34304</v>
      </c>
      <c r="C1927" s="105">
        <v>9.61</v>
      </c>
      <c r="D1927" s="105">
        <f t="shared" si="30"/>
        <v>1453</v>
      </c>
    </row>
    <row r="1928" spans="1:4" ht="12.75">
      <c r="A1928" s="105">
        <v>1925</v>
      </c>
      <c r="B1928" s="106">
        <v>34305</v>
      </c>
      <c r="C1928" s="105">
        <v>9.66</v>
      </c>
      <c r="D1928" s="105">
        <f t="shared" si="30"/>
        <v>1452</v>
      </c>
    </row>
    <row r="1929" spans="1:4" ht="12.75">
      <c r="A1929" s="105">
        <v>1926</v>
      </c>
      <c r="B1929" s="106">
        <v>34306</v>
      </c>
      <c r="C1929" s="105">
        <v>9.6</v>
      </c>
      <c r="D1929" s="105">
        <f t="shared" si="30"/>
        <v>1451</v>
      </c>
    </row>
    <row r="1930" spans="1:4" ht="12.75">
      <c r="A1930" s="105">
        <v>1927</v>
      </c>
      <c r="B1930" s="106">
        <v>34307</v>
      </c>
      <c r="C1930" s="105">
        <v>9.93</v>
      </c>
      <c r="D1930" s="105">
        <f t="shared" si="30"/>
        <v>1450</v>
      </c>
    </row>
    <row r="1931" spans="1:4" ht="12.75">
      <c r="A1931" s="105">
        <v>1928</v>
      </c>
      <c r="B1931" s="106">
        <v>34310</v>
      </c>
      <c r="C1931" s="105">
        <v>9.97</v>
      </c>
      <c r="D1931" s="105">
        <f t="shared" si="30"/>
        <v>1449</v>
      </c>
    </row>
    <row r="1932" spans="1:4" ht="12.75">
      <c r="A1932" s="105">
        <v>1929</v>
      </c>
      <c r="B1932" s="106">
        <v>34311</v>
      </c>
      <c r="C1932" s="105">
        <v>9.72</v>
      </c>
      <c r="D1932" s="105">
        <f t="shared" si="30"/>
        <v>1448</v>
      </c>
    </row>
    <row r="1933" spans="1:4" ht="12.75">
      <c r="A1933" s="105">
        <v>1930</v>
      </c>
      <c r="B1933" s="106">
        <v>34312</v>
      </c>
      <c r="C1933" s="105">
        <v>9.49</v>
      </c>
      <c r="D1933" s="105">
        <f t="shared" si="30"/>
        <v>1447</v>
      </c>
    </row>
    <row r="1934" spans="1:4" ht="12.75">
      <c r="A1934" s="105">
        <v>1931</v>
      </c>
      <c r="B1934" s="106">
        <v>34313</v>
      </c>
      <c r="C1934" s="105">
        <v>9.19</v>
      </c>
      <c r="D1934" s="105">
        <f t="shared" si="30"/>
        <v>1446</v>
      </c>
    </row>
    <row r="1935" spans="1:4" ht="12.75">
      <c r="A1935" s="105">
        <v>1932</v>
      </c>
      <c r="B1935" s="106">
        <v>34314</v>
      </c>
      <c r="C1935" s="105">
        <v>8.51</v>
      </c>
      <c r="D1935" s="105">
        <f t="shared" si="30"/>
        <v>1445</v>
      </c>
    </row>
    <row r="1936" spans="1:4" ht="12.75">
      <c r="A1936" s="105">
        <v>1933</v>
      </c>
      <c r="B1936" s="106">
        <v>34317</v>
      </c>
      <c r="C1936" s="105">
        <v>8.61</v>
      </c>
      <c r="D1936" s="105">
        <f t="shared" si="30"/>
        <v>1444</v>
      </c>
    </row>
    <row r="1937" spans="1:4" ht="12.75">
      <c r="A1937" s="105">
        <v>1934</v>
      </c>
      <c r="B1937" s="106">
        <v>34318</v>
      </c>
      <c r="C1937" s="105">
        <v>8.9</v>
      </c>
      <c r="D1937" s="105">
        <f t="shared" si="30"/>
        <v>1443</v>
      </c>
    </row>
    <row r="1938" spans="1:4" ht="12.75">
      <c r="A1938" s="105">
        <v>1935</v>
      </c>
      <c r="B1938" s="106">
        <v>34319</v>
      </c>
      <c r="C1938" s="105">
        <v>9.03</v>
      </c>
      <c r="D1938" s="105">
        <f t="shared" si="30"/>
        <v>1442</v>
      </c>
    </row>
    <row r="1939" spans="1:4" ht="12.75">
      <c r="A1939" s="105">
        <v>1936</v>
      </c>
      <c r="B1939" s="106">
        <v>34320</v>
      </c>
      <c r="C1939" s="105">
        <v>8.93</v>
      </c>
      <c r="D1939" s="105">
        <f t="shared" si="30"/>
        <v>1441</v>
      </c>
    </row>
    <row r="1940" spans="1:4" ht="12.75">
      <c r="A1940" s="105">
        <v>1937</v>
      </c>
      <c r="B1940" s="106">
        <v>34321</v>
      </c>
      <c r="C1940" s="105">
        <v>8.91</v>
      </c>
      <c r="D1940" s="105">
        <f t="shared" si="30"/>
        <v>1440</v>
      </c>
    </row>
    <row r="1941" spans="1:4" ht="12.75">
      <c r="A1941" s="105">
        <v>1938</v>
      </c>
      <c r="B1941" s="106">
        <v>34324</v>
      </c>
      <c r="C1941" s="105">
        <v>9.1</v>
      </c>
      <c r="D1941" s="105">
        <f t="shared" si="30"/>
        <v>1439</v>
      </c>
    </row>
    <row r="1942" spans="1:4" ht="12.75">
      <c r="A1942" s="105">
        <v>1939</v>
      </c>
      <c r="B1942" s="106">
        <v>34325</v>
      </c>
      <c r="C1942" s="105">
        <v>8.56</v>
      </c>
      <c r="D1942" s="105">
        <f t="shared" si="30"/>
        <v>1438</v>
      </c>
    </row>
    <row r="1943" spans="1:4" ht="12.75">
      <c r="A1943" s="105">
        <v>1940</v>
      </c>
      <c r="B1943" s="106">
        <v>34326</v>
      </c>
      <c r="C1943" s="105">
        <v>8.59</v>
      </c>
      <c r="D1943" s="105">
        <f t="shared" si="30"/>
        <v>1437</v>
      </c>
    </row>
    <row r="1944" spans="1:4" ht="12.75">
      <c r="A1944" s="105">
        <v>1941</v>
      </c>
      <c r="B1944" s="106">
        <v>34328</v>
      </c>
      <c r="C1944" s="105">
        <v>8.86</v>
      </c>
      <c r="D1944" s="105">
        <f t="shared" si="30"/>
        <v>1436</v>
      </c>
    </row>
    <row r="1945" spans="1:4" ht="12.75">
      <c r="A1945" s="105">
        <v>1942</v>
      </c>
      <c r="B1945" s="106">
        <v>34331</v>
      </c>
      <c r="C1945" s="105">
        <v>9.33</v>
      </c>
      <c r="D1945" s="105">
        <f t="shared" si="30"/>
        <v>1435</v>
      </c>
    </row>
    <row r="1946" spans="1:4" ht="12.75">
      <c r="A1946" s="105">
        <v>1943</v>
      </c>
      <c r="B1946" s="106">
        <v>34332</v>
      </c>
      <c r="C1946" s="105">
        <v>9.4</v>
      </c>
      <c r="D1946" s="105">
        <f t="shared" si="30"/>
        <v>1434</v>
      </c>
    </row>
    <row r="1947" spans="1:4" ht="12.75">
      <c r="A1947" s="105">
        <v>1944</v>
      </c>
      <c r="B1947" s="106">
        <v>34333</v>
      </c>
      <c r="C1947" s="105">
        <v>9.29</v>
      </c>
      <c r="D1947" s="105">
        <f t="shared" si="30"/>
        <v>1433</v>
      </c>
    </row>
    <row r="1948" spans="1:4" ht="12.75">
      <c r="A1948" s="105">
        <v>1945</v>
      </c>
      <c r="B1948" s="106">
        <v>34335</v>
      </c>
      <c r="C1948" s="105">
        <v>9.68</v>
      </c>
      <c r="D1948" s="105">
        <f t="shared" si="30"/>
        <v>1432</v>
      </c>
    </row>
    <row r="1949" spans="1:4" ht="12.75">
      <c r="A1949" s="105">
        <v>1946</v>
      </c>
      <c r="B1949" s="106">
        <v>34338</v>
      </c>
      <c r="C1949" s="105">
        <v>9.66</v>
      </c>
      <c r="D1949" s="105">
        <f t="shared" si="30"/>
        <v>1431</v>
      </c>
    </row>
    <row r="1950" spans="1:4" ht="12.75">
      <c r="A1950" s="105">
        <v>1947</v>
      </c>
      <c r="B1950" s="106">
        <v>34339</v>
      </c>
      <c r="C1950" s="105">
        <v>9.53</v>
      </c>
      <c r="D1950" s="105">
        <f t="shared" si="30"/>
        <v>1430</v>
      </c>
    </row>
    <row r="1951" spans="1:4" ht="12.75">
      <c r="A1951" s="105">
        <v>1948</v>
      </c>
      <c r="B1951" s="106">
        <v>34340</v>
      </c>
      <c r="C1951" s="105">
        <v>9.25</v>
      </c>
      <c r="D1951" s="105">
        <f t="shared" si="30"/>
        <v>1429</v>
      </c>
    </row>
    <row r="1952" spans="1:4" ht="12.75">
      <c r="A1952" s="105">
        <v>1949</v>
      </c>
      <c r="B1952" s="106">
        <v>34341</v>
      </c>
      <c r="C1952" s="105">
        <v>9.35</v>
      </c>
      <c r="D1952" s="105">
        <f t="shared" si="30"/>
        <v>1428</v>
      </c>
    </row>
    <row r="1953" spans="1:4" ht="12.75">
      <c r="A1953" s="105">
        <v>1950</v>
      </c>
      <c r="B1953" s="106">
        <v>34342</v>
      </c>
      <c r="C1953" s="105">
        <v>9.04</v>
      </c>
      <c r="D1953" s="105">
        <f t="shared" si="30"/>
        <v>1427</v>
      </c>
    </row>
    <row r="1954" spans="1:4" ht="12.75">
      <c r="A1954" s="105">
        <v>1951</v>
      </c>
      <c r="B1954" s="106">
        <v>34345</v>
      </c>
      <c r="C1954" s="105">
        <v>9.28</v>
      </c>
      <c r="D1954" s="105">
        <f t="shared" si="30"/>
        <v>1426</v>
      </c>
    </row>
    <row r="1955" spans="1:4" ht="12.75">
      <c r="A1955" s="105">
        <v>1952</v>
      </c>
      <c r="B1955" s="106">
        <v>34346</v>
      </c>
      <c r="C1955" s="105">
        <v>9.33</v>
      </c>
      <c r="D1955" s="105">
        <f t="shared" si="30"/>
        <v>1425</v>
      </c>
    </row>
    <row r="1956" spans="1:4" ht="12.75">
      <c r="A1956" s="105">
        <v>1953</v>
      </c>
      <c r="B1956" s="106">
        <v>34347</v>
      </c>
      <c r="C1956" s="105">
        <v>9.5</v>
      </c>
      <c r="D1956" s="105">
        <f t="shared" si="30"/>
        <v>1424</v>
      </c>
    </row>
    <row r="1957" spans="1:4" ht="12.75">
      <c r="A1957" s="105">
        <v>1954</v>
      </c>
      <c r="B1957" s="106">
        <v>34348</v>
      </c>
      <c r="C1957" s="105">
        <v>9.57</v>
      </c>
      <c r="D1957" s="105">
        <f t="shared" si="30"/>
        <v>1423</v>
      </c>
    </row>
    <row r="1958" spans="1:4" ht="12.75">
      <c r="A1958" s="105">
        <v>1955</v>
      </c>
      <c r="B1958" s="106">
        <v>34349</v>
      </c>
      <c r="C1958" s="105">
        <v>9.65</v>
      </c>
      <c r="D1958" s="105">
        <f t="shared" si="30"/>
        <v>1422</v>
      </c>
    </row>
    <row r="1959" spans="1:4" ht="12.75">
      <c r="A1959" s="105">
        <v>1956</v>
      </c>
      <c r="B1959" s="106">
        <v>34353</v>
      </c>
      <c r="C1959" s="105">
        <v>9.92</v>
      </c>
      <c r="D1959" s="105">
        <f t="shared" si="30"/>
        <v>1421</v>
      </c>
    </row>
    <row r="1960" spans="1:4" ht="12.75">
      <c r="A1960" s="105">
        <v>1957</v>
      </c>
      <c r="B1960" s="106">
        <v>34354</v>
      </c>
      <c r="C1960" s="105">
        <v>9.9</v>
      </c>
      <c r="D1960" s="105">
        <f t="shared" si="30"/>
        <v>1420</v>
      </c>
    </row>
    <row r="1961" spans="1:4" ht="12.75">
      <c r="A1961" s="105">
        <v>1958</v>
      </c>
      <c r="B1961" s="106">
        <v>34355</v>
      </c>
      <c r="C1961" s="105">
        <v>9.62</v>
      </c>
      <c r="D1961" s="105">
        <f t="shared" si="30"/>
        <v>1419</v>
      </c>
    </row>
    <row r="1962" spans="1:4" ht="12.75">
      <c r="A1962" s="105">
        <v>1959</v>
      </c>
      <c r="B1962" s="106">
        <v>34356</v>
      </c>
      <c r="C1962" s="105">
        <v>9.61</v>
      </c>
      <c r="D1962" s="105">
        <f t="shared" si="30"/>
        <v>1418</v>
      </c>
    </row>
    <row r="1963" spans="1:4" ht="12.75">
      <c r="A1963" s="105">
        <v>1960</v>
      </c>
      <c r="B1963" s="106">
        <v>34359</v>
      </c>
      <c r="C1963" s="105">
        <v>9.44</v>
      </c>
      <c r="D1963" s="105">
        <f t="shared" si="30"/>
        <v>1417</v>
      </c>
    </row>
    <row r="1964" spans="1:4" ht="12.75">
      <c r="A1964" s="105">
        <v>1961</v>
      </c>
      <c r="B1964" s="106">
        <v>34360</v>
      </c>
      <c r="C1964" s="105">
        <v>9.88</v>
      </c>
      <c r="D1964" s="105">
        <f t="shared" si="30"/>
        <v>1416</v>
      </c>
    </row>
    <row r="1965" spans="1:4" ht="12.75">
      <c r="A1965" s="105">
        <v>1962</v>
      </c>
      <c r="B1965" s="106">
        <v>34361</v>
      </c>
      <c r="C1965" s="105">
        <v>10.31</v>
      </c>
      <c r="D1965" s="105">
        <f t="shared" si="30"/>
        <v>1415</v>
      </c>
    </row>
    <row r="1966" spans="1:4" ht="12.75">
      <c r="A1966" s="105">
        <v>1963</v>
      </c>
      <c r="B1966" s="106">
        <v>34362</v>
      </c>
      <c r="C1966" s="105">
        <v>10.62</v>
      </c>
      <c r="D1966" s="105">
        <f t="shared" si="30"/>
        <v>1414</v>
      </c>
    </row>
    <row r="1967" spans="1:4" ht="12.75">
      <c r="A1967" s="105">
        <v>1964</v>
      </c>
      <c r="B1967" s="106">
        <v>34363</v>
      </c>
      <c r="C1967" s="105">
        <v>10.51</v>
      </c>
      <c r="D1967" s="105">
        <f t="shared" si="30"/>
        <v>1413</v>
      </c>
    </row>
    <row r="1968" spans="1:4" ht="12.75">
      <c r="A1968" s="105">
        <v>1965</v>
      </c>
      <c r="B1968" s="106">
        <v>34366</v>
      </c>
      <c r="C1968" s="105">
        <v>10.66</v>
      </c>
      <c r="D1968" s="105">
        <f t="shared" si="30"/>
        <v>1412</v>
      </c>
    </row>
    <row r="1969" spans="1:4" ht="12.75">
      <c r="A1969" s="105">
        <v>1966</v>
      </c>
      <c r="B1969" s="106">
        <v>34367</v>
      </c>
      <c r="C1969" s="105">
        <v>10.5</v>
      </c>
      <c r="D1969" s="105">
        <f t="shared" si="30"/>
        <v>1411</v>
      </c>
    </row>
    <row r="1970" spans="1:4" ht="12.75">
      <c r="A1970" s="105">
        <v>1967</v>
      </c>
      <c r="B1970" s="106">
        <v>34368</v>
      </c>
      <c r="C1970" s="105">
        <v>10.76</v>
      </c>
      <c r="D1970" s="105">
        <f t="shared" si="30"/>
        <v>1410</v>
      </c>
    </row>
    <row r="1971" spans="1:4" ht="12.75">
      <c r="A1971" s="105">
        <v>1968</v>
      </c>
      <c r="B1971" s="106">
        <v>34369</v>
      </c>
      <c r="C1971" s="105">
        <v>10.73</v>
      </c>
      <c r="D1971" s="105">
        <f t="shared" si="30"/>
        <v>1409</v>
      </c>
    </row>
    <row r="1972" spans="1:4" ht="12.75">
      <c r="A1972" s="105">
        <v>1969</v>
      </c>
      <c r="B1972" s="106">
        <v>34370</v>
      </c>
      <c r="C1972" s="105">
        <v>10.99</v>
      </c>
      <c r="D1972" s="105">
        <f t="shared" si="30"/>
        <v>1408</v>
      </c>
    </row>
    <row r="1973" spans="1:4" ht="12.75">
      <c r="A1973" s="105">
        <v>1970</v>
      </c>
      <c r="B1973" s="106">
        <v>34373</v>
      </c>
      <c r="C1973" s="105">
        <v>10.67</v>
      </c>
      <c r="D1973" s="105">
        <f t="shared" si="30"/>
        <v>1407</v>
      </c>
    </row>
    <row r="1974" spans="1:4" ht="12.75">
      <c r="A1974" s="105">
        <v>1971</v>
      </c>
      <c r="B1974" s="106">
        <v>34374</v>
      </c>
      <c r="C1974" s="105">
        <v>10.79</v>
      </c>
      <c r="D1974" s="105">
        <f t="shared" si="30"/>
        <v>1406</v>
      </c>
    </row>
    <row r="1975" spans="1:4" ht="12.75">
      <c r="A1975" s="105">
        <v>1972</v>
      </c>
      <c r="B1975" s="106">
        <v>34375</v>
      </c>
      <c r="C1975" s="105">
        <v>10.81</v>
      </c>
      <c r="D1975" s="105">
        <f t="shared" si="30"/>
        <v>1405</v>
      </c>
    </row>
    <row r="1976" spans="1:4" ht="12.75">
      <c r="A1976" s="105">
        <v>1973</v>
      </c>
      <c r="B1976" s="106">
        <v>34376</v>
      </c>
      <c r="C1976" s="105">
        <v>10.88</v>
      </c>
      <c r="D1976" s="105">
        <f t="shared" si="30"/>
        <v>1404</v>
      </c>
    </row>
    <row r="1977" spans="1:4" ht="12.75">
      <c r="A1977" s="105">
        <v>1974</v>
      </c>
      <c r="B1977" s="106">
        <v>34377</v>
      </c>
      <c r="C1977" s="105">
        <v>10.81</v>
      </c>
      <c r="D1977" s="105">
        <f t="shared" si="30"/>
        <v>1403</v>
      </c>
    </row>
    <row r="1978" spans="1:4" ht="12.75">
      <c r="A1978" s="105">
        <v>1975</v>
      </c>
      <c r="B1978" s="106">
        <v>34381</v>
      </c>
      <c r="C1978" s="105">
        <v>10.82</v>
      </c>
      <c r="D1978" s="105">
        <f t="shared" si="30"/>
        <v>1402</v>
      </c>
    </row>
    <row r="1979" spans="1:4" ht="12.75">
      <c r="A1979" s="105">
        <v>1976</v>
      </c>
      <c r="B1979" s="106">
        <v>34382</v>
      </c>
      <c r="C1979" s="105">
        <v>10.92</v>
      </c>
      <c r="D1979" s="105">
        <f t="shared" si="30"/>
        <v>1401</v>
      </c>
    </row>
    <row r="1980" spans="1:4" ht="12.75">
      <c r="A1980" s="105">
        <v>1977</v>
      </c>
      <c r="B1980" s="106">
        <v>34383</v>
      </c>
      <c r="C1980" s="105">
        <v>10.91</v>
      </c>
      <c r="D1980" s="105">
        <f t="shared" si="30"/>
        <v>1400</v>
      </c>
    </row>
    <row r="1981" spans="1:4" ht="12.75">
      <c r="A1981" s="105">
        <v>1978</v>
      </c>
      <c r="B1981" s="106">
        <v>34384</v>
      </c>
      <c r="C1981" s="105">
        <v>10.97</v>
      </c>
      <c r="D1981" s="105">
        <f t="shared" si="30"/>
        <v>1399</v>
      </c>
    </row>
    <row r="1982" spans="1:4" ht="12.75">
      <c r="A1982" s="105">
        <v>1979</v>
      </c>
      <c r="B1982" s="106">
        <v>34387</v>
      </c>
      <c r="C1982" s="105">
        <v>10.94</v>
      </c>
      <c r="D1982" s="105">
        <f t="shared" si="30"/>
        <v>1398</v>
      </c>
    </row>
    <row r="1983" spans="1:4" ht="12.75">
      <c r="A1983" s="105">
        <v>1980</v>
      </c>
      <c r="B1983" s="106">
        <v>34388</v>
      </c>
      <c r="C1983" s="105">
        <v>10.79</v>
      </c>
      <c r="D1983" s="105">
        <f t="shared" si="30"/>
        <v>1397</v>
      </c>
    </row>
    <row r="1984" spans="1:4" ht="12.75">
      <c r="A1984" s="105">
        <v>1981</v>
      </c>
      <c r="B1984" s="106">
        <v>34389</v>
      </c>
      <c r="C1984" s="105">
        <v>11.12</v>
      </c>
      <c r="D1984" s="105">
        <f t="shared" si="30"/>
        <v>1396</v>
      </c>
    </row>
    <row r="1985" spans="1:4" ht="12.75">
      <c r="A1985" s="105">
        <v>1982</v>
      </c>
      <c r="B1985" s="106">
        <v>34390</v>
      </c>
      <c r="C1985" s="105">
        <v>11.08</v>
      </c>
      <c r="D1985" s="105">
        <f t="shared" si="30"/>
        <v>1395</v>
      </c>
    </row>
    <row r="1986" spans="1:4" ht="12.75">
      <c r="A1986" s="105">
        <v>1983</v>
      </c>
      <c r="B1986" s="106">
        <v>34391</v>
      </c>
      <c r="C1986" s="105">
        <v>10.98</v>
      </c>
      <c r="D1986" s="105">
        <f t="shared" si="30"/>
        <v>1394</v>
      </c>
    </row>
    <row r="1987" spans="1:4" ht="12.75">
      <c r="A1987" s="105">
        <v>1984</v>
      </c>
      <c r="B1987" s="106">
        <v>34394</v>
      </c>
      <c r="C1987" s="105">
        <v>10.88</v>
      </c>
      <c r="D1987" s="105">
        <f t="shared" si="30"/>
        <v>1393</v>
      </c>
    </row>
    <row r="1988" spans="1:4" ht="12.75">
      <c r="A1988" s="105">
        <v>1985</v>
      </c>
      <c r="B1988" s="106">
        <v>34395</v>
      </c>
      <c r="C1988" s="105">
        <v>10.75</v>
      </c>
      <c r="D1988" s="105">
        <f aca="true" t="shared" si="31" ref="D1988:D2051">3377-A1988</f>
        <v>1392</v>
      </c>
    </row>
    <row r="1989" spans="1:4" ht="12.75">
      <c r="A1989" s="105">
        <v>1986</v>
      </c>
      <c r="B1989" s="106">
        <v>34396</v>
      </c>
      <c r="C1989" s="105">
        <v>10.88</v>
      </c>
      <c r="D1989" s="105">
        <f t="shared" si="31"/>
        <v>1391</v>
      </c>
    </row>
    <row r="1990" spans="1:4" ht="12.75">
      <c r="A1990" s="105">
        <v>1987</v>
      </c>
      <c r="B1990" s="106">
        <v>34397</v>
      </c>
      <c r="C1990" s="105">
        <v>10.31</v>
      </c>
      <c r="D1990" s="105">
        <f t="shared" si="31"/>
        <v>1390</v>
      </c>
    </row>
    <row r="1991" spans="1:4" ht="12.75">
      <c r="A1991" s="105">
        <v>1988</v>
      </c>
      <c r="B1991" s="106">
        <v>34398</v>
      </c>
      <c r="C1991" s="105">
        <v>10.73</v>
      </c>
      <c r="D1991" s="105">
        <f t="shared" si="31"/>
        <v>1389</v>
      </c>
    </row>
    <row r="1992" spans="1:4" ht="12.75">
      <c r="A1992" s="105">
        <v>1989</v>
      </c>
      <c r="B1992" s="106">
        <v>34401</v>
      </c>
      <c r="C1992" s="105">
        <v>10.2</v>
      </c>
      <c r="D1992" s="105">
        <f t="shared" si="31"/>
        <v>1388</v>
      </c>
    </row>
    <row r="1993" spans="1:4" ht="12.75">
      <c r="A1993" s="105">
        <v>1990</v>
      </c>
      <c r="B1993" s="106">
        <v>34402</v>
      </c>
      <c r="C1993" s="105">
        <v>10.23</v>
      </c>
      <c r="D1993" s="105">
        <f t="shared" si="31"/>
        <v>1387</v>
      </c>
    </row>
    <row r="1994" spans="1:4" ht="12.75">
      <c r="A1994" s="105">
        <v>1991</v>
      </c>
      <c r="B1994" s="106">
        <v>34403</v>
      </c>
      <c r="C1994" s="105">
        <v>10.44</v>
      </c>
      <c r="D1994" s="105">
        <f t="shared" si="31"/>
        <v>1386</v>
      </c>
    </row>
    <row r="1995" spans="1:4" ht="12.75">
      <c r="A1995" s="105">
        <v>1992</v>
      </c>
      <c r="B1995" s="106">
        <v>34404</v>
      </c>
      <c r="C1995" s="105">
        <v>10.66</v>
      </c>
      <c r="D1995" s="105">
        <f t="shared" si="31"/>
        <v>1385</v>
      </c>
    </row>
    <row r="1996" spans="1:4" ht="12.75">
      <c r="A1996" s="105">
        <v>1993</v>
      </c>
      <c r="B1996" s="106">
        <v>34405</v>
      </c>
      <c r="C1996" s="105">
        <v>10.76</v>
      </c>
      <c r="D1996" s="105">
        <f t="shared" si="31"/>
        <v>1384</v>
      </c>
    </row>
    <row r="1997" spans="1:4" ht="12.75">
      <c r="A1997" s="105">
        <v>1994</v>
      </c>
      <c r="B1997" s="106">
        <v>34408</v>
      </c>
      <c r="C1997" s="105">
        <v>10.73</v>
      </c>
      <c r="D1997" s="105">
        <f t="shared" si="31"/>
        <v>1383</v>
      </c>
    </row>
    <row r="1998" spans="1:4" ht="12.75">
      <c r="A1998" s="105">
        <v>1995</v>
      </c>
      <c r="B1998" s="106">
        <v>34409</v>
      </c>
      <c r="C1998" s="105">
        <v>10.76</v>
      </c>
      <c r="D1998" s="105">
        <f t="shared" si="31"/>
        <v>1382</v>
      </c>
    </row>
    <row r="1999" spans="1:4" ht="12.75">
      <c r="A1999" s="105">
        <v>1996</v>
      </c>
      <c r="B1999" s="106">
        <v>34410</v>
      </c>
      <c r="C1999" s="105">
        <v>10.59</v>
      </c>
      <c r="D1999" s="105">
        <f t="shared" si="31"/>
        <v>1381</v>
      </c>
    </row>
    <row r="2000" spans="1:4" ht="12.75">
      <c r="A2000" s="105">
        <v>1997</v>
      </c>
      <c r="B2000" s="106">
        <v>34411</v>
      </c>
      <c r="C2000" s="105">
        <v>10.72</v>
      </c>
      <c r="D2000" s="105">
        <f t="shared" si="31"/>
        <v>1380</v>
      </c>
    </row>
    <row r="2001" spans="1:4" ht="12.75">
      <c r="A2001" s="105">
        <v>1998</v>
      </c>
      <c r="B2001" s="106">
        <v>34412</v>
      </c>
      <c r="C2001" s="105">
        <v>10.6</v>
      </c>
      <c r="D2001" s="105">
        <f t="shared" si="31"/>
        <v>1379</v>
      </c>
    </row>
    <row r="2002" spans="1:4" ht="12.75">
      <c r="A2002" s="105">
        <v>1999</v>
      </c>
      <c r="B2002" s="106">
        <v>34415</v>
      </c>
      <c r="C2002" s="105">
        <v>10.79</v>
      </c>
      <c r="D2002" s="105">
        <f t="shared" si="31"/>
        <v>1378</v>
      </c>
    </row>
    <row r="2003" spans="1:4" ht="12.75">
      <c r="A2003" s="105">
        <v>2000</v>
      </c>
      <c r="B2003" s="106">
        <v>34416</v>
      </c>
      <c r="C2003" s="105">
        <v>11.3</v>
      </c>
      <c r="D2003" s="105">
        <f t="shared" si="31"/>
        <v>1377</v>
      </c>
    </row>
    <row r="2004" spans="1:4" ht="12.75">
      <c r="A2004" s="105">
        <v>2001</v>
      </c>
      <c r="B2004" s="106">
        <v>34417</v>
      </c>
      <c r="C2004" s="105">
        <v>11.59</v>
      </c>
      <c r="D2004" s="105">
        <f t="shared" si="31"/>
        <v>1376</v>
      </c>
    </row>
    <row r="2005" spans="1:4" ht="12.75">
      <c r="A2005" s="105">
        <v>2002</v>
      </c>
      <c r="B2005" s="106">
        <v>34418</v>
      </c>
      <c r="C2005" s="105">
        <v>11.56</v>
      </c>
      <c r="D2005" s="105">
        <f t="shared" si="31"/>
        <v>1375</v>
      </c>
    </row>
    <row r="2006" spans="1:4" ht="12.75">
      <c r="A2006" s="105">
        <v>2003</v>
      </c>
      <c r="B2006" s="106">
        <v>34419</v>
      </c>
      <c r="C2006" s="105">
        <v>11.56</v>
      </c>
      <c r="D2006" s="105">
        <f t="shared" si="31"/>
        <v>1374</v>
      </c>
    </row>
    <row r="2007" spans="1:4" ht="12.75">
      <c r="A2007" s="105">
        <v>2004</v>
      </c>
      <c r="B2007" s="106">
        <v>34422</v>
      </c>
      <c r="C2007" s="105">
        <v>11.24</v>
      </c>
      <c r="D2007" s="105">
        <f t="shared" si="31"/>
        <v>1373</v>
      </c>
    </row>
    <row r="2008" spans="1:4" ht="12.75">
      <c r="A2008" s="105">
        <v>2005</v>
      </c>
      <c r="B2008" s="106">
        <v>34423</v>
      </c>
      <c r="C2008" s="105">
        <v>11.4</v>
      </c>
      <c r="D2008" s="105">
        <f t="shared" si="31"/>
        <v>1372</v>
      </c>
    </row>
    <row r="2009" spans="1:4" ht="12.75">
      <c r="A2009" s="105">
        <v>2006</v>
      </c>
      <c r="B2009" s="106">
        <v>34424</v>
      </c>
      <c r="C2009" s="105">
        <v>11.55</v>
      </c>
      <c r="D2009" s="105">
        <f t="shared" si="31"/>
        <v>1371</v>
      </c>
    </row>
    <row r="2010" spans="1:4" ht="12.75">
      <c r="A2010" s="105">
        <v>2007</v>
      </c>
      <c r="B2010" s="106">
        <v>34425</v>
      </c>
      <c r="C2010" s="105">
        <v>11.71</v>
      </c>
      <c r="D2010" s="105">
        <f t="shared" si="31"/>
        <v>1370</v>
      </c>
    </row>
    <row r="2011" spans="1:4" ht="12.75">
      <c r="A2011" s="105">
        <v>2008</v>
      </c>
      <c r="B2011" s="106">
        <v>34426</v>
      </c>
      <c r="C2011" s="105">
        <v>11.78</v>
      </c>
      <c r="D2011" s="105">
        <f t="shared" si="31"/>
        <v>1369</v>
      </c>
    </row>
    <row r="2012" spans="1:4" ht="12.75">
      <c r="A2012" s="105">
        <v>2009</v>
      </c>
      <c r="B2012" s="106">
        <v>34429</v>
      </c>
      <c r="C2012" s="105">
        <v>11.5</v>
      </c>
      <c r="D2012" s="105">
        <f t="shared" si="31"/>
        <v>1368</v>
      </c>
    </row>
    <row r="2013" spans="1:4" ht="12.75">
      <c r="A2013" s="105">
        <v>2010</v>
      </c>
      <c r="B2013" s="106">
        <v>34430</v>
      </c>
      <c r="C2013" s="105">
        <v>11.5</v>
      </c>
      <c r="D2013" s="105">
        <f t="shared" si="31"/>
        <v>1367</v>
      </c>
    </row>
    <row r="2014" spans="1:4" ht="12.75">
      <c r="A2014" s="105">
        <v>2011</v>
      </c>
      <c r="B2014" s="106">
        <v>34431</v>
      </c>
      <c r="C2014" s="105">
        <v>11.38</v>
      </c>
      <c r="D2014" s="105">
        <f t="shared" si="31"/>
        <v>1366</v>
      </c>
    </row>
    <row r="2015" spans="1:4" ht="12.75">
      <c r="A2015" s="105">
        <v>2012</v>
      </c>
      <c r="B2015" s="106">
        <v>34432</v>
      </c>
      <c r="C2015" s="105">
        <v>11.17</v>
      </c>
      <c r="D2015" s="105">
        <f t="shared" si="31"/>
        <v>1365</v>
      </c>
    </row>
    <row r="2016" spans="1:4" ht="12.75">
      <c r="A2016" s="105">
        <v>2013</v>
      </c>
      <c r="B2016" s="106">
        <v>34436</v>
      </c>
      <c r="C2016" s="105">
        <v>11.08</v>
      </c>
      <c r="D2016" s="105">
        <f t="shared" si="31"/>
        <v>1364</v>
      </c>
    </row>
    <row r="2017" spans="1:4" ht="12.75">
      <c r="A2017" s="105">
        <v>2014</v>
      </c>
      <c r="B2017" s="106">
        <v>34437</v>
      </c>
      <c r="C2017" s="105">
        <v>11.28</v>
      </c>
      <c r="D2017" s="105">
        <f t="shared" si="31"/>
        <v>1363</v>
      </c>
    </row>
    <row r="2018" spans="1:4" ht="12.75">
      <c r="A2018" s="105">
        <v>2015</v>
      </c>
      <c r="B2018" s="106">
        <v>34438</v>
      </c>
      <c r="C2018" s="105">
        <v>11.78</v>
      </c>
      <c r="D2018" s="105">
        <f t="shared" si="31"/>
        <v>1362</v>
      </c>
    </row>
    <row r="2019" spans="1:4" ht="12.75">
      <c r="A2019" s="105">
        <v>2016</v>
      </c>
      <c r="B2019" s="106">
        <v>34439</v>
      </c>
      <c r="C2019" s="105">
        <v>11.7</v>
      </c>
      <c r="D2019" s="105">
        <f t="shared" si="31"/>
        <v>1361</v>
      </c>
    </row>
    <row r="2020" spans="1:4" ht="12.75">
      <c r="A2020" s="105">
        <v>2017</v>
      </c>
      <c r="B2020" s="106">
        <v>34440</v>
      </c>
      <c r="C2020" s="105">
        <v>11.74</v>
      </c>
      <c r="D2020" s="105">
        <f t="shared" si="31"/>
        <v>1360</v>
      </c>
    </row>
    <row r="2021" spans="1:4" ht="12.75">
      <c r="A2021" s="105">
        <v>2018</v>
      </c>
      <c r="B2021" s="106">
        <v>34443</v>
      </c>
      <c r="C2021" s="105">
        <v>12.04</v>
      </c>
      <c r="D2021" s="105">
        <f t="shared" si="31"/>
        <v>1359</v>
      </c>
    </row>
    <row r="2022" spans="1:4" ht="12.75">
      <c r="A2022" s="105">
        <v>2019</v>
      </c>
      <c r="B2022" s="106">
        <v>34444</v>
      </c>
      <c r="C2022" s="105">
        <v>12.31</v>
      </c>
      <c r="D2022" s="105">
        <f t="shared" si="31"/>
        <v>1358</v>
      </c>
    </row>
    <row r="2023" spans="1:4" ht="12.75">
      <c r="A2023" s="105">
        <v>2020</v>
      </c>
      <c r="B2023" s="106">
        <v>34445</v>
      </c>
      <c r="C2023" s="105">
        <v>12.27</v>
      </c>
      <c r="D2023" s="105">
        <f t="shared" si="31"/>
        <v>1357</v>
      </c>
    </row>
    <row r="2024" spans="1:4" ht="12.75">
      <c r="A2024" s="105">
        <v>2021</v>
      </c>
      <c r="B2024" s="106">
        <v>34446</v>
      </c>
      <c r="C2024" s="105">
        <v>11.95</v>
      </c>
      <c r="D2024" s="105">
        <f t="shared" si="31"/>
        <v>1356</v>
      </c>
    </row>
    <row r="2025" spans="1:4" ht="12.75">
      <c r="A2025" s="105">
        <v>2022</v>
      </c>
      <c r="B2025" s="106">
        <v>34447</v>
      </c>
      <c r="C2025" s="105">
        <v>11.99</v>
      </c>
      <c r="D2025" s="105">
        <f t="shared" si="31"/>
        <v>1355</v>
      </c>
    </row>
    <row r="2026" spans="1:4" ht="12.75">
      <c r="A2026" s="105">
        <v>2023</v>
      </c>
      <c r="B2026" s="106">
        <v>34450</v>
      </c>
      <c r="C2026" s="105">
        <v>11.74</v>
      </c>
      <c r="D2026" s="105">
        <f t="shared" si="31"/>
        <v>1354</v>
      </c>
    </row>
    <row r="2027" spans="1:4" ht="12.75">
      <c r="A2027" s="105">
        <v>2024</v>
      </c>
      <c r="B2027" s="106">
        <v>34451</v>
      </c>
      <c r="C2027" s="105">
        <v>11.81</v>
      </c>
      <c r="D2027" s="105">
        <f t="shared" si="31"/>
        <v>1353</v>
      </c>
    </row>
    <row r="2028" spans="1:4" ht="12.75">
      <c r="A2028" s="105">
        <v>2025</v>
      </c>
      <c r="B2028" s="106">
        <v>34452</v>
      </c>
      <c r="C2028" s="105">
        <v>12</v>
      </c>
      <c r="D2028" s="105">
        <f t="shared" si="31"/>
        <v>1352</v>
      </c>
    </row>
    <row r="2029" spans="1:4" ht="12.75">
      <c r="A2029" s="105">
        <v>2026</v>
      </c>
      <c r="B2029" s="106">
        <v>34453</v>
      </c>
      <c r="C2029" s="105">
        <v>12.21</v>
      </c>
      <c r="D2029" s="105">
        <f t="shared" si="31"/>
        <v>1351</v>
      </c>
    </row>
    <row r="2030" spans="1:4" ht="12.75">
      <c r="A2030" s="105">
        <v>2027</v>
      </c>
      <c r="B2030" s="106">
        <v>34454</v>
      </c>
      <c r="C2030" s="105">
        <v>12.27</v>
      </c>
      <c r="D2030" s="105">
        <f t="shared" si="31"/>
        <v>1350</v>
      </c>
    </row>
    <row r="2031" spans="1:4" ht="12.75">
      <c r="A2031" s="105">
        <v>2028</v>
      </c>
      <c r="B2031" s="106">
        <v>34457</v>
      </c>
      <c r="C2031" s="105">
        <v>12.49</v>
      </c>
      <c r="D2031" s="105">
        <f t="shared" si="31"/>
        <v>1349</v>
      </c>
    </row>
    <row r="2032" spans="1:4" ht="12.75">
      <c r="A2032" s="105">
        <v>2029</v>
      </c>
      <c r="B2032" s="106">
        <v>34458</v>
      </c>
      <c r="C2032" s="105">
        <v>12.27</v>
      </c>
      <c r="D2032" s="105">
        <f t="shared" si="31"/>
        <v>1348</v>
      </c>
    </row>
    <row r="2033" spans="1:4" ht="12.75">
      <c r="A2033" s="105">
        <v>2030</v>
      </c>
      <c r="B2033" s="106">
        <v>34459</v>
      </c>
      <c r="C2033" s="105">
        <v>12.67</v>
      </c>
      <c r="D2033" s="105">
        <f t="shared" si="31"/>
        <v>1347</v>
      </c>
    </row>
    <row r="2034" spans="1:4" ht="12.75">
      <c r="A2034" s="105">
        <v>2031</v>
      </c>
      <c r="B2034" s="106">
        <v>34460</v>
      </c>
      <c r="C2034" s="105">
        <v>12.56</v>
      </c>
      <c r="D2034" s="105">
        <f t="shared" si="31"/>
        <v>1346</v>
      </c>
    </row>
    <row r="2035" spans="1:4" ht="12.75">
      <c r="A2035" s="105">
        <v>2032</v>
      </c>
      <c r="B2035" s="106">
        <v>34461</v>
      </c>
      <c r="C2035" s="105">
        <v>12.62</v>
      </c>
      <c r="D2035" s="105">
        <f t="shared" si="31"/>
        <v>1345</v>
      </c>
    </row>
    <row r="2036" spans="1:4" ht="12.75">
      <c r="A2036" s="105">
        <v>2033</v>
      </c>
      <c r="B2036" s="106">
        <v>34464</v>
      </c>
      <c r="C2036" s="105">
        <v>12.46</v>
      </c>
      <c r="D2036" s="105">
        <f t="shared" si="31"/>
        <v>1344</v>
      </c>
    </row>
    <row r="2037" spans="1:4" ht="12.75">
      <c r="A2037" s="105">
        <v>2034</v>
      </c>
      <c r="B2037" s="106">
        <v>34465</v>
      </c>
      <c r="C2037" s="105">
        <v>12.73</v>
      </c>
      <c r="D2037" s="105">
        <f t="shared" si="31"/>
        <v>1343</v>
      </c>
    </row>
    <row r="2038" spans="1:4" ht="12.75">
      <c r="A2038" s="105">
        <v>2035</v>
      </c>
      <c r="B2038" s="106">
        <v>34466</v>
      </c>
      <c r="C2038" s="105">
        <v>12.67</v>
      </c>
      <c r="D2038" s="105">
        <f t="shared" si="31"/>
        <v>1342</v>
      </c>
    </row>
    <row r="2039" spans="1:4" ht="12.75">
      <c r="A2039" s="105">
        <v>2036</v>
      </c>
      <c r="B2039" s="106">
        <v>34467</v>
      </c>
      <c r="C2039" s="105">
        <v>12.68</v>
      </c>
      <c r="D2039" s="105">
        <f t="shared" si="31"/>
        <v>1341</v>
      </c>
    </row>
    <row r="2040" spans="1:4" ht="12.75">
      <c r="A2040" s="105">
        <v>2037</v>
      </c>
      <c r="B2040" s="106">
        <v>34468</v>
      </c>
      <c r="C2040" s="105">
        <v>12.73</v>
      </c>
      <c r="D2040" s="105">
        <f t="shared" si="31"/>
        <v>1340</v>
      </c>
    </row>
    <row r="2041" spans="1:4" ht="12.75">
      <c r="A2041" s="105">
        <v>2038</v>
      </c>
      <c r="B2041" s="106">
        <v>34471</v>
      </c>
      <c r="C2041" s="105">
        <v>12.96</v>
      </c>
      <c r="D2041" s="105">
        <f t="shared" si="31"/>
        <v>1339</v>
      </c>
    </row>
    <row r="2042" spans="1:4" ht="12.75">
      <c r="A2042" s="105">
        <v>2039</v>
      </c>
      <c r="B2042" s="106">
        <v>34472</v>
      </c>
      <c r="C2042" s="105">
        <v>13.4</v>
      </c>
      <c r="D2042" s="105">
        <f t="shared" si="31"/>
        <v>1338</v>
      </c>
    </row>
    <row r="2043" spans="1:4" ht="12.75">
      <c r="A2043" s="105">
        <v>2040</v>
      </c>
      <c r="B2043" s="106">
        <v>34473</v>
      </c>
      <c r="C2043" s="105">
        <v>13.1</v>
      </c>
      <c r="D2043" s="105">
        <f t="shared" si="31"/>
        <v>1337</v>
      </c>
    </row>
    <row r="2044" spans="1:4" ht="12.75">
      <c r="A2044" s="105">
        <v>2041</v>
      </c>
      <c r="B2044" s="106">
        <v>34474</v>
      </c>
      <c r="C2044" s="105">
        <v>12.96</v>
      </c>
      <c r="D2044" s="105">
        <f t="shared" si="31"/>
        <v>1336</v>
      </c>
    </row>
    <row r="2045" spans="1:4" ht="12.75">
      <c r="A2045" s="105">
        <v>2042</v>
      </c>
      <c r="B2045" s="106">
        <v>34475</v>
      </c>
      <c r="C2045" s="105">
        <v>12.81</v>
      </c>
      <c r="D2045" s="105">
        <f t="shared" si="31"/>
        <v>1335</v>
      </c>
    </row>
    <row r="2046" spans="1:4" ht="12.75">
      <c r="A2046" s="105">
        <v>2043</v>
      </c>
      <c r="B2046" s="106">
        <v>34479</v>
      </c>
      <c r="C2046" s="105">
        <v>12.67</v>
      </c>
      <c r="D2046" s="105">
        <f t="shared" si="31"/>
        <v>1334</v>
      </c>
    </row>
    <row r="2047" spans="1:4" ht="12.75">
      <c r="A2047" s="105">
        <v>2044</v>
      </c>
      <c r="B2047" s="106">
        <v>34480</v>
      </c>
      <c r="C2047" s="105">
        <v>12.97</v>
      </c>
      <c r="D2047" s="105">
        <f t="shared" si="31"/>
        <v>1333</v>
      </c>
    </row>
    <row r="2048" spans="1:4" ht="12.75">
      <c r="A2048" s="105">
        <v>2045</v>
      </c>
      <c r="B2048" s="106">
        <v>34481</v>
      </c>
      <c r="C2048" s="105">
        <v>12.92</v>
      </c>
      <c r="D2048" s="105">
        <f t="shared" si="31"/>
        <v>1332</v>
      </c>
    </row>
    <row r="2049" spans="1:4" ht="12.75">
      <c r="A2049" s="105">
        <v>2046</v>
      </c>
      <c r="B2049" s="106">
        <v>34482</v>
      </c>
      <c r="C2049" s="105">
        <v>12.6</v>
      </c>
      <c r="D2049" s="105">
        <f t="shared" si="31"/>
        <v>1331</v>
      </c>
    </row>
    <row r="2050" spans="1:4" ht="12.75">
      <c r="A2050" s="105">
        <v>2047</v>
      </c>
      <c r="B2050" s="106">
        <v>34485</v>
      </c>
      <c r="C2050" s="105">
        <v>12.26</v>
      </c>
      <c r="D2050" s="105">
        <f t="shared" si="31"/>
        <v>1330</v>
      </c>
    </row>
    <row r="2051" spans="1:4" ht="12.75">
      <c r="A2051" s="105">
        <v>2048</v>
      </c>
      <c r="B2051" s="106">
        <v>34486</v>
      </c>
      <c r="C2051" s="105">
        <v>12.74</v>
      </c>
      <c r="D2051" s="105">
        <f t="shared" si="31"/>
        <v>1329</v>
      </c>
    </row>
    <row r="2052" spans="1:4" ht="12.75">
      <c r="A2052" s="105">
        <v>2049</v>
      </c>
      <c r="B2052" s="106">
        <v>34487</v>
      </c>
      <c r="C2052" s="105">
        <v>12.44</v>
      </c>
      <c r="D2052" s="105">
        <f aca="true" t="shared" si="32" ref="D2052:D2115">3377-A2052</f>
        <v>1328</v>
      </c>
    </row>
    <row r="2053" spans="1:4" ht="12.75">
      <c r="A2053" s="105">
        <v>2050</v>
      </c>
      <c r="B2053" s="106">
        <v>34488</v>
      </c>
      <c r="C2053" s="105">
        <v>12.81</v>
      </c>
      <c r="D2053" s="105">
        <f t="shared" si="32"/>
        <v>1327</v>
      </c>
    </row>
    <row r="2054" spans="1:4" ht="12.75">
      <c r="A2054" s="105">
        <v>2051</v>
      </c>
      <c r="B2054" s="106">
        <v>34489</v>
      </c>
      <c r="C2054" s="105">
        <v>12.91</v>
      </c>
      <c r="D2054" s="105">
        <f t="shared" si="32"/>
        <v>1326</v>
      </c>
    </row>
    <row r="2055" spans="1:4" ht="12.75">
      <c r="A2055" s="105">
        <v>2052</v>
      </c>
      <c r="B2055" s="106">
        <v>34492</v>
      </c>
      <c r="C2055" s="105">
        <v>12.92</v>
      </c>
      <c r="D2055" s="105">
        <f t="shared" si="32"/>
        <v>1325</v>
      </c>
    </row>
    <row r="2056" spans="1:4" ht="12.75">
      <c r="A2056" s="105">
        <v>2053</v>
      </c>
      <c r="B2056" s="106">
        <v>34493</v>
      </c>
      <c r="C2056" s="105">
        <v>13.25</v>
      </c>
      <c r="D2056" s="105">
        <f t="shared" si="32"/>
        <v>1324</v>
      </c>
    </row>
    <row r="2057" spans="1:4" ht="12.75">
      <c r="A2057" s="105">
        <v>2054</v>
      </c>
      <c r="B2057" s="106">
        <v>34494</v>
      </c>
      <c r="C2057" s="105">
        <v>13.19</v>
      </c>
      <c r="D2057" s="105">
        <f t="shared" si="32"/>
        <v>1323</v>
      </c>
    </row>
    <row r="2058" spans="1:4" ht="12.75">
      <c r="A2058" s="105">
        <v>2055</v>
      </c>
      <c r="B2058" s="106">
        <v>34495</v>
      </c>
      <c r="C2058" s="105">
        <v>13.18</v>
      </c>
      <c r="D2058" s="105">
        <f t="shared" si="32"/>
        <v>1322</v>
      </c>
    </row>
    <row r="2059" spans="1:4" ht="12.75">
      <c r="A2059" s="105">
        <v>2056</v>
      </c>
      <c r="B2059" s="106">
        <v>34496</v>
      </c>
      <c r="C2059" s="105">
        <v>13.19</v>
      </c>
      <c r="D2059" s="105">
        <f t="shared" si="32"/>
        <v>1321</v>
      </c>
    </row>
    <row r="2060" spans="1:4" ht="12.75">
      <c r="A2060" s="105">
        <v>2057</v>
      </c>
      <c r="B2060" s="106">
        <v>34499</v>
      </c>
      <c r="C2060" s="105">
        <v>13.04</v>
      </c>
      <c r="D2060" s="105">
        <f t="shared" si="32"/>
        <v>1320</v>
      </c>
    </row>
    <row r="2061" spans="1:4" ht="12.75">
      <c r="A2061" s="105">
        <v>2058</v>
      </c>
      <c r="B2061" s="106">
        <v>34500</v>
      </c>
      <c r="C2061" s="105">
        <v>13.32</v>
      </c>
      <c r="D2061" s="105">
        <f t="shared" si="32"/>
        <v>1319</v>
      </c>
    </row>
    <row r="2062" spans="1:4" ht="12.75">
      <c r="A2062" s="105">
        <v>2059</v>
      </c>
      <c r="B2062" s="106">
        <v>34501</v>
      </c>
      <c r="C2062" s="105">
        <v>13.45</v>
      </c>
      <c r="D2062" s="105">
        <f t="shared" si="32"/>
        <v>1318</v>
      </c>
    </row>
    <row r="2063" spans="1:4" ht="12.75">
      <c r="A2063" s="105">
        <v>2060</v>
      </c>
      <c r="B2063" s="106">
        <v>34502</v>
      </c>
      <c r="C2063" s="105">
        <v>13.69</v>
      </c>
      <c r="D2063" s="105">
        <f t="shared" si="32"/>
        <v>1317</v>
      </c>
    </row>
    <row r="2064" spans="1:4" ht="12.75">
      <c r="A2064" s="105">
        <v>2061</v>
      </c>
      <c r="B2064" s="106">
        <v>34503</v>
      </c>
      <c r="C2064" s="105">
        <v>13.85</v>
      </c>
      <c r="D2064" s="105">
        <f t="shared" si="32"/>
        <v>1316</v>
      </c>
    </row>
    <row r="2065" spans="1:4" ht="12.75">
      <c r="A2065" s="105">
        <v>2062</v>
      </c>
      <c r="B2065" s="106">
        <v>34506</v>
      </c>
      <c r="C2065" s="105">
        <v>14.1</v>
      </c>
      <c r="D2065" s="105">
        <f t="shared" si="32"/>
        <v>1315</v>
      </c>
    </row>
    <row r="2066" spans="1:4" ht="12.75">
      <c r="A2066" s="105">
        <v>2063</v>
      </c>
      <c r="B2066" s="106">
        <v>34507</v>
      </c>
      <c r="C2066" s="105">
        <v>14.48</v>
      </c>
      <c r="D2066" s="105">
        <f t="shared" si="32"/>
        <v>1314</v>
      </c>
    </row>
    <row r="2067" spans="1:4" ht="12.75">
      <c r="A2067" s="105">
        <v>2064</v>
      </c>
      <c r="B2067" s="106">
        <v>34508</v>
      </c>
      <c r="C2067" s="105">
        <v>14.64</v>
      </c>
      <c r="D2067" s="105">
        <f t="shared" si="32"/>
        <v>1313</v>
      </c>
    </row>
    <row r="2068" spans="1:4" ht="12.75">
      <c r="A2068" s="105">
        <v>2065</v>
      </c>
      <c r="B2068" s="106">
        <v>34509</v>
      </c>
      <c r="C2068" s="105">
        <v>14.51</v>
      </c>
      <c r="D2068" s="105">
        <f t="shared" si="32"/>
        <v>1312</v>
      </c>
    </row>
    <row r="2069" spans="1:4" ht="12.75">
      <c r="A2069" s="105">
        <v>2066</v>
      </c>
      <c r="B2069" s="106">
        <v>34510</v>
      </c>
      <c r="C2069" s="105">
        <v>14.98</v>
      </c>
      <c r="D2069" s="105">
        <f t="shared" si="32"/>
        <v>1311</v>
      </c>
    </row>
    <row r="2070" spans="1:4" ht="12.75">
      <c r="A2070" s="105">
        <v>2067</v>
      </c>
      <c r="B2070" s="106">
        <v>34513</v>
      </c>
      <c r="C2070" s="105">
        <v>15.3</v>
      </c>
      <c r="D2070" s="105">
        <f t="shared" si="32"/>
        <v>1310</v>
      </c>
    </row>
    <row r="2071" spans="1:4" ht="12.75">
      <c r="A2071" s="105">
        <v>2068</v>
      </c>
      <c r="B2071" s="106">
        <v>34514</v>
      </c>
      <c r="C2071" s="105">
        <v>15.34</v>
      </c>
      <c r="D2071" s="105">
        <f t="shared" si="32"/>
        <v>1309</v>
      </c>
    </row>
    <row r="2072" spans="1:4" ht="12.75">
      <c r="A2072" s="105">
        <v>2069</v>
      </c>
      <c r="B2072" s="106">
        <v>34515</v>
      </c>
      <c r="C2072" s="105">
        <v>15.76</v>
      </c>
      <c r="D2072" s="105">
        <f t="shared" si="32"/>
        <v>1308</v>
      </c>
    </row>
    <row r="2073" spans="1:4" ht="12.75">
      <c r="A2073" s="105">
        <v>2070</v>
      </c>
      <c r="B2073" s="106">
        <v>34516</v>
      </c>
      <c r="C2073" s="105">
        <v>15.44</v>
      </c>
      <c r="D2073" s="105">
        <f t="shared" si="32"/>
        <v>1307</v>
      </c>
    </row>
    <row r="2074" spans="1:4" ht="12.75">
      <c r="A2074" s="105">
        <v>2071</v>
      </c>
      <c r="B2074" s="106">
        <v>34520</v>
      </c>
      <c r="C2074" s="105">
        <v>15.5</v>
      </c>
      <c r="D2074" s="105">
        <f t="shared" si="32"/>
        <v>1306</v>
      </c>
    </row>
    <row r="2075" spans="1:4" ht="12.75">
      <c r="A2075" s="105">
        <v>2072</v>
      </c>
      <c r="B2075" s="106">
        <v>34521</v>
      </c>
      <c r="C2075" s="105">
        <v>15.46</v>
      </c>
      <c r="D2075" s="105">
        <f t="shared" si="32"/>
        <v>1305</v>
      </c>
    </row>
    <row r="2076" spans="1:4" ht="12.75">
      <c r="A2076" s="105">
        <v>2073</v>
      </c>
      <c r="B2076" s="106">
        <v>34522</v>
      </c>
      <c r="C2076" s="105">
        <v>15.71</v>
      </c>
      <c r="D2076" s="105">
        <f t="shared" si="32"/>
        <v>1304</v>
      </c>
    </row>
    <row r="2077" spans="1:4" ht="12.75">
      <c r="A2077" s="105">
        <v>2074</v>
      </c>
      <c r="B2077" s="106">
        <v>34523</v>
      </c>
      <c r="C2077" s="105">
        <v>15.49</v>
      </c>
      <c r="D2077" s="105">
        <f t="shared" si="32"/>
        <v>1303</v>
      </c>
    </row>
    <row r="2078" spans="1:4" ht="12.75">
      <c r="A2078" s="105">
        <v>2075</v>
      </c>
      <c r="B2078" s="106">
        <v>34524</v>
      </c>
      <c r="C2078" s="105">
        <v>15.49</v>
      </c>
      <c r="D2078" s="105">
        <f t="shared" si="32"/>
        <v>1302</v>
      </c>
    </row>
    <row r="2079" spans="1:4" ht="12.75">
      <c r="A2079" s="105">
        <v>2076</v>
      </c>
      <c r="B2079" s="106">
        <v>34527</v>
      </c>
      <c r="C2079" s="105">
        <v>15.71</v>
      </c>
      <c r="D2079" s="105">
        <f t="shared" si="32"/>
        <v>1301</v>
      </c>
    </row>
    <row r="2080" spans="1:4" ht="12.75">
      <c r="A2080" s="105">
        <v>2077</v>
      </c>
      <c r="B2080" s="106">
        <v>34528</v>
      </c>
      <c r="C2080" s="105">
        <v>15.81</v>
      </c>
      <c r="D2080" s="105">
        <f t="shared" si="32"/>
        <v>1300</v>
      </c>
    </row>
    <row r="2081" spans="1:4" ht="12.75">
      <c r="A2081" s="105">
        <v>2078</v>
      </c>
      <c r="B2081" s="106">
        <v>34529</v>
      </c>
      <c r="C2081" s="105">
        <v>15.93</v>
      </c>
      <c r="D2081" s="105">
        <f t="shared" si="32"/>
        <v>1299</v>
      </c>
    </row>
    <row r="2082" spans="1:4" ht="12.75">
      <c r="A2082" s="105">
        <v>2079</v>
      </c>
      <c r="B2082" s="106">
        <v>34530</v>
      </c>
      <c r="C2082" s="105">
        <v>15.96</v>
      </c>
      <c r="D2082" s="105">
        <f t="shared" si="32"/>
        <v>1298</v>
      </c>
    </row>
    <row r="2083" spans="1:4" ht="12.75">
      <c r="A2083" s="105">
        <v>2080</v>
      </c>
      <c r="B2083" s="106">
        <v>34531</v>
      </c>
      <c r="C2083" s="105">
        <v>16.62</v>
      </c>
      <c r="D2083" s="105">
        <f t="shared" si="32"/>
        <v>1297</v>
      </c>
    </row>
    <row r="2084" spans="1:4" ht="12.75">
      <c r="A2084" s="105">
        <v>2081</v>
      </c>
      <c r="B2084" s="106">
        <v>34534</v>
      </c>
      <c r="C2084" s="105">
        <v>17.2</v>
      </c>
      <c r="D2084" s="105">
        <f t="shared" si="32"/>
        <v>1296</v>
      </c>
    </row>
    <row r="2085" spans="1:4" ht="12.75">
      <c r="A2085" s="105">
        <v>2082</v>
      </c>
      <c r="B2085" s="106">
        <v>34535</v>
      </c>
      <c r="C2085" s="105">
        <v>16.49</v>
      </c>
      <c r="D2085" s="105">
        <f t="shared" si="32"/>
        <v>1295</v>
      </c>
    </row>
    <row r="2086" spans="1:4" ht="12.75">
      <c r="A2086" s="105">
        <v>2083</v>
      </c>
      <c r="B2086" s="106">
        <v>34536</v>
      </c>
      <c r="C2086" s="105">
        <v>16.42</v>
      </c>
      <c r="D2086" s="105">
        <f t="shared" si="32"/>
        <v>1294</v>
      </c>
    </row>
    <row r="2087" spans="1:4" ht="12.75">
      <c r="A2087" s="105">
        <v>2084</v>
      </c>
      <c r="B2087" s="106">
        <v>34537</v>
      </c>
      <c r="C2087" s="105">
        <v>16.52</v>
      </c>
      <c r="D2087" s="105">
        <f t="shared" si="32"/>
        <v>1293</v>
      </c>
    </row>
    <row r="2088" spans="1:4" ht="12.75">
      <c r="A2088" s="105">
        <v>2085</v>
      </c>
      <c r="B2088" s="106">
        <v>34538</v>
      </c>
      <c r="C2088" s="105">
        <v>16.29</v>
      </c>
      <c r="D2088" s="105">
        <f t="shared" si="32"/>
        <v>1292</v>
      </c>
    </row>
    <row r="2089" spans="1:4" ht="12.75">
      <c r="A2089" s="105">
        <v>2086</v>
      </c>
      <c r="B2089" s="106">
        <v>34541</v>
      </c>
      <c r="C2089" s="105">
        <v>16.25</v>
      </c>
      <c r="D2089" s="105">
        <f t="shared" si="32"/>
        <v>1291</v>
      </c>
    </row>
    <row r="2090" spans="1:4" ht="12.75">
      <c r="A2090" s="105">
        <v>2087</v>
      </c>
      <c r="B2090" s="106">
        <v>34542</v>
      </c>
      <c r="C2090" s="105">
        <v>16</v>
      </c>
      <c r="D2090" s="105">
        <f t="shared" si="32"/>
        <v>1290</v>
      </c>
    </row>
    <row r="2091" spans="1:4" ht="12.75">
      <c r="A2091" s="105">
        <v>2088</v>
      </c>
      <c r="B2091" s="106">
        <v>34543</v>
      </c>
      <c r="C2091" s="105">
        <v>15.67</v>
      </c>
      <c r="D2091" s="105">
        <f t="shared" si="32"/>
        <v>1289</v>
      </c>
    </row>
    <row r="2092" spans="1:4" ht="12.75">
      <c r="A2092" s="105">
        <v>2089</v>
      </c>
      <c r="B2092" s="106">
        <v>34544</v>
      </c>
      <c r="C2092" s="105">
        <v>16.42</v>
      </c>
      <c r="D2092" s="105">
        <f t="shared" si="32"/>
        <v>1288</v>
      </c>
    </row>
    <row r="2093" spans="1:4" ht="12.75">
      <c r="A2093" s="105">
        <v>2090</v>
      </c>
      <c r="B2093" s="106">
        <v>34545</v>
      </c>
      <c r="C2093" s="105">
        <v>15.96</v>
      </c>
      <c r="D2093" s="105">
        <f t="shared" si="32"/>
        <v>1287</v>
      </c>
    </row>
    <row r="2094" spans="1:4" ht="12.75">
      <c r="A2094" s="105">
        <v>2091</v>
      </c>
      <c r="B2094" s="106">
        <v>34548</v>
      </c>
      <c r="C2094" s="105">
        <v>16.08</v>
      </c>
      <c r="D2094" s="105">
        <f t="shared" si="32"/>
        <v>1286</v>
      </c>
    </row>
    <row r="2095" spans="1:4" ht="12.75">
      <c r="A2095" s="105">
        <v>2092</v>
      </c>
      <c r="B2095" s="106">
        <v>34549</v>
      </c>
      <c r="C2095" s="105">
        <v>15.52</v>
      </c>
      <c r="D2095" s="105">
        <f t="shared" si="32"/>
        <v>1285</v>
      </c>
    </row>
    <row r="2096" spans="1:4" ht="12.75">
      <c r="A2096" s="105">
        <v>2093</v>
      </c>
      <c r="B2096" s="106">
        <v>34550</v>
      </c>
      <c r="C2096" s="105">
        <v>16.12</v>
      </c>
      <c r="D2096" s="105">
        <f t="shared" si="32"/>
        <v>1284</v>
      </c>
    </row>
    <row r="2097" spans="1:4" ht="12.75">
      <c r="A2097" s="105">
        <v>2094</v>
      </c>
      <c r="B2097" s="106">
        <v>34551</v>
      </c>
      <c r="C2097" s="105">
        <v>16.56</v>
      </c>
      <c r="D2097" s="105">
        <f t="shared" si="32"/>
        <v>1283</v>
      </c>
    </row>
    <row r="2098" spans="1:4" ht="12.75">
      <c r="A2098" s="105">
        <v>2095</v>
      </c>
      <c r="B2098" s="106">
        <v>34552</v>
      </c>
      <c r="C2098" s="105">
        <v>16.15</v>
      </c>
      <c r="D2098" s="105">
        <f t="shared" si="32"/>
        <v>1282</v>
      </c>
    </row>
    <row r="2099" spans="1:4" ht="12.75">
      <c r="A2099" s="105">
        <v>2096</v>
      </c>
      <c r="B2099" s="106">
        <v>34555</v>
      </c>
      <c r="C2099" s="105">
        <v>16.53</v>
      </c>
      <c r="D2099" s="105">
        <f t="shared" si="32"/>
        <v>1281</v>
      </c>
    </row>
    <row r="2100" spans="1:4" ht="12.75">
      <c r="A2100" s="105">
        <v>2097</v>
      </c>
      <c r="B2100" s="106">
        <v>34556</v>
      </c>
      <c r="C2100" s="105">
        <v>16.33</v>
      </c>
      <c r="D2100" s="105">
        <f t="shared" si="32"/>
        <v>1280</v>
      </c>
    </row>
    <row r="2101" spans="1:4" ht="12.75">
      <c r="A2101" s="105">
        <v>2098</v>
      </c>
      <c r="B2101" s="106">
        <v>34557</v>
      </c>
      <c r="C2101" s="105">
        <v>16.43</v>
      </c>
      <c r="D2101" s="105">
        <f t="shared" si="32"/>
        <v>1279</v>
      </c>
    </row>
    <row r="2102" spans="1:4" ht="12.75">
      <c r="A2102" s="105">
        <v>2099</v>
      </c>
      <c r="B2102" s="106">
        <v>34558</v>
      </c>
      <c r="C2102" s="105">
        <v>16.11</v>
      </c>
      <c r="D2102" s="105">
        <f t="shared" si="32"/>
        <v>1278</v>
      </c>
    </row>
    <row r="2103" spans="1:4" ht="12.75">
      <c r="A2103" s="105">
        <v>2100</v>
      </c>
      <c r="B2103" s="106">
        <v>34559</v>
      </c>
      <c r="C2103" s="105">
        <v>16.07</v>
      </c>
      <c r="D2103" s="105">
        <f t="shared" si="32"/>
        <v>1277</v>
      </c>
    </row>
    <row r="2104" spans="1:4" ht="12.75">
      <c r="A2104" s="105">
        <v>2101</v>
      </c>
      <c r="B2104" s="106">
        <v>34562</v>
      </c>
      <c r="C2104" s="105">
        <v>16.35</v>
      </c>
      <c r="D2104" s="105">
        <f t="shared" si="32"/>
        <v>1276</v>
      </c>
    </row>
    <row r="2105" spans="1:4" ht="12.75">
      <c r="A2105" s="105">
        <v>2102</v>
      </c>
      <c r="B2105" s="106">
        <v>34563</v>
      </c>
      <c r="C2105" s="105">
        <v>16.7</v>
      </c>
      <c r="D2105" s="105">
        <f t="shared" si="32"/>
        <v>1275</v>
      </c>
    </row>
    <row r="2106" spans="1:4" ht="12.75">
      <c r="A2106" s="105">
        <v>2103</v>
      </c>
      <c r="B2106" s="106">
        <v>34564</v>
      </c>
      <c r="C2106" s="105">
        <v>16.88</v>
      </c>
      <c r="D2106" s="105">
        <f t="shared" si="32"/>
        <v>1274</v>
      </c>
    </row>
    <row r="2107" spans="1:4" ht="12.75">
      <c r="A2107" s="105">
        <v>2104</v>
      </c>
      <c r="B2107" s="106">
        <v>34565</v>
      </c>
      <c r="C2107" s="105">
        <v>17.1</v>
      </c>
      <c r="D2107" s="105">
        <f t="shared" si="32"/>
        <v>1273</v>
      </c>
    </row>
    <row r="2108" spans="1:4" ht="12.75">
      <c r="A2108" s="105">
        <v>2105</v>
      </c>
      <c r="B2108" s="106">
        <v>34566</v>
      </c>
      <c r="C2108" s="105">
        <v>17.12</v>
      </c>
      <c r="D2108" s="105">
        <f t="shared" si="32"/>
        <v>1272</v>
      </c>
    </row>
    <row r="2109" spans="1:4" ht="12.75">
      <c r="A2109" s="105">
        <v>2106</v>
      </c>
      <c r="B2109" s="106">
        <v>34569</v>
      </c>
      <c r="C2109" s="105">
        <v>17.17</v>
      </c>
      <c r="D2109" s="105">
        <f t="shared" si="32"/>
        <v>1271</v>
      </c>
    </row>
    <row r="2110" spans="1:4" ht="12.75">
      <c r="A2110" s="105">
        <v>2107</v>
      </c>
      <c r="B2110" s="106">
        <v>34570</v>
      </c>
      <c r="C2110" s="105">
        <v>17.32</v>
      </c>
      <c r="D2110" s="105">
        <f t="shared" si="32"/>
        <v>1270</v>
      </c>
    </row>
    <row r="2111" spans="1:4" ht="12.75">
      <c r="A2111" s="105">
        <v>2108</v>
      </c>
      <c r="B2111" s="106">
        <v>34571</v>
      </c>
      <c r="C2111" s="105">
        <v>17.27</v>
      </c>
      <c r="D2111" s="105">
        <f t="shared" si="32"/>
        <v>1269</v>
      </c>
    </row>
    <row r="2112" spans="1:4" ht="12.75">
      <c r="A2112" s="105">
        <v>2109</v>
      </c>
      <c r="B2112" s="106">
        <v>34572</v>
      </c>
      <c r="C2112" s="105">
        <v>16.52</v>
      </c>
      <c r="D2112" s="105">
        <f t="shared" si="32"/>
        <v>1268</v>
      </c>
    </row>
    <row r="2113" spans="1:4" ht="12.75">
      <c r="A2113" s="105">
        <v>2110</v>
      </c>
      <c r="B2113" s="106">
        <v>34573</v>
      </c>
      <c r="C2113" s="105">
        <v>15.78</v>
      </c>
      <c r="D2113" s="105">
        <f t="shared" si="32"/>
        <v>1267</v>
      </c>
    </row>
    <row r="2114" spans="1:4" ht="12.75">
      <c r="A2114" s="105">
        <v>2111</v>
      </c>
      <c r="B2114" s="106">
        <v>34576</v>
      </c>
      <c r="C2114" s="105">
        <v>13.65</v>
      </c>
      <c r="D2114" s="105">
        <f t="shared" si="32"/>
        <v>1266</v>
      </c>
    </row>
    <row r="2115" spans="1:4" ht="12.75">
      <c r="A2115" s="105">
        <v>2112</v>
      </c>
      <c r="B2115" s="106">
        <v>34577</v>
      </c>
      <c r="C2115" s="105">
        <v>15</v>
      </c>
      <c r="D2115" s="105">
        <f t="shared" si="32"/>
        <v>1265</v>
      </c>
    </row>
    <row r="2116" spans="1:4" ht="12.75">
      <c r="A2116" s="105">
        <v>2113</v>
      </c>
      <c r="B2116" s="106">
        <v>34578</v>
      </c>
      <c r="C2116" s="105">
        <v>15.27</v>
      </c>
      <c r="D2116" s="105">
        <f aca="true" t="shared" si="33" ref="D2116:D2179">3377-A2116</f>
        <v>1264</v>
      </c>
    </row>
    <row r="2117" spans="1:4" ht="12.75">
      <c r="A2117" s="105">
        <v>2114</v>
      </c>
      <c r="B2117" s="106">
        <v>34579</v>
      </c>
      <c r="C2117" s="105">
        <v>15.1</v>
      </c>
      <c r="D2117" s="105">
        <f t="shared" si="33"/>
        <v>1263</v>
      </c>
    </row>
    <row r="2118" spans="1:4" ht="12.75">
      <c r="A2118" s="105">
        <v>2115</v>
      </c>
      <c r="B2118" s="106">
        <v>34580</v>
      </c>
      <c r="C2118" s="105">
        <v>14.88</v>
      </c>
      <c r="D2118" s="105">
        <f t="shared" si="33"/>
        <v>1262</v>
      </c>
    </row>
    <row r="2119" spans="1:4" ht="12.75">
      <c r="A2119" s="105">
        <v>2116</v>
      </c>
      <c r="B2119" s="106">
        <v>34584</v>
      </c>
      <c r="C2119" s="105">
        <v>15.77</v>
      </c>
      <c r="D2119" s="105">
        <f t="shared" si="33"/>
        <v>1261</v>
      </c>
    </row>
    <row r="2120" spans="1:4" ht="12.75">
      <c r="A2120" s="105">
        <v>2117</v>
      </c>
      <c r="B2120" s="106">
        <v>34585</v>
      </c>
      <c r="C2120" s="105">
        <v>15.14</v>
      </c>
      <c r="D2120" s="105">
        <f t="shared" si="33"/>
        <v>1260</v>
      </c>
    </row>
    <row r="2121" spans="1:4" ht="12.75">
      <c r="A2121" s="105">
        <v>2118</v>
      </c>
      <c r="B2121" s="106">
        <v>34586</v>
      </c>
      <c r="C2121" s="105">
        <v>14.74</v>
      </c>
      <c r="D2121" s="105">
        <f t="shared" si="33"/>
        <v>1259</v>
      </c>
    </row>
    <row r="2122" spans="1:4" ht="12.75">
      <c r="A2122" s="105">
        <v>2119</v>
      </c>
      <c r="B2122" s="106">
        <v>34587</v>
      </c>
      <c r="C2122" s="105">
        <v>15.46</v>
      </c>
      <c r="D2122" s="105">
        <f t="shared" si="33"/>
        <v>1258</v>
      </c>
    </row>
    <row r="2123" spans="1:4" ht="12.75">
      <c r="A2123" s="105">
        <v>2120</v>
      </c>
      <c r="B2123" s="106">
        <v>34590</v>
      </c>
      <c r="C2123" s="105">
        <v>15.61</v>
      </c>
      <c r="D2123" s="105">
        <f t="shared" si="33"/>
        <v>1257</v>
      </c>
    </row>
    <row r="2124" spans="1:4" ht="12.75">
      <c r="A2124" s="105">
        <v>2121</v>
      </c>
      <c r="B2124" s="106">
        <v>34591</v>
      </c>
      <c r="C2124" s="105">
        <v>16.1</v>
      </c>
      <c r="D2124" s="105">
        <f t="shared" si="33"/>
        <v>1256</v>
      </c>
    </row>
    <row r="2125" spans="1:4" ht="12.75">
      <c r="A2125" s="105">
        <v>2122</v>
      </c>
      <c r="B2125" s="106">
        <v>34592</v>
      </c>
      <c r="C2125" s="105">
        <v>16.16</v>
      </c>
      <c r="D2125" s="105">
        <f t="shared" si="33"/>
        <v>1255</v>
      </c>
    </row>
    <row r="2126" spans="1:4" ht="12.75">
      <c r="A2126" s="105">
        <v>2123</v>
      </c>
      <c r="B2126" s="106">
        <v>34593</v>
      </c>
      <c r="C2126" s="105">
        <v>15.38</v>
      </c>
      <c r="D2126" s="105">
        <f t="shared" si="33"/>
        <v>1254</v>
      </c>
    </row>
    <row r="2127" spans="1:4" ht="12.75">
      <c r="A2127" s="105">
        <v>2124</v>
      </c>
      <c r="B2127" s="106">
        <v>34594</v>
      </c>
      <c r="C2127" s="105">
        <v>15.27</v>
      </c>
      <c r="D2127" s="105">
        <f t="shared" si="33"/>
        <v>1253</v>
      </c>
    </row>
    <row r="2128" spans="1:4" ht="12.75">
      <c r="A2128" s="105">
        <v>2125</v>
      </c>
      <c r="B2128" s="106">
        <v>34597</v>
      </c>
      <c r="C2128" s="105">
        <v>15.56</v>
      </c>
      <c r="D2128" s="105">
        <f t="shared" si="33"/>
        <v>1252</v>
      </c>
    </row>
    <row r="2129" spans="1:4" ht="12.75">
      <c r="A2129" s="105">
        <v>2126</v>
      </c>
      <c r="B2129" s="106">
        <v>34598</v>
      </c>
      <c r="C2129" s="105">
        <v>15.72</v>
      </c>
      <c r="D2129" s="105">
        <f t="shared" si="33"/>
        <v>1251</v>
      </c>
    </row>
    <row r="2130" spans="1:4" ht="12.75">
      <c r="A2130" s="105">
        <v>2127</v>
      </c>
      <c r="B2130" s="106">
        <v>34599</v>
      </c>
      <c r="C2130" s="105">
        <v>16.56</v>
      </c>
      <c r="D2130" s="105">
        <f t="shared" si="33"/>
        <v>1250</v>
      </c>
    </row>
    <row r="2131" spans="1:4" ht="12.75">
      <c r="A2131" s="105">
        <v>2128</v>
      </c>
      <c r="B2131" s="106">
        <v>34600</v>
      </c>
      <c r="C2131" s="105">
        <v>16.24</v>
      </c>
      <c r="D2131" s="105">
        <f t="shared" si="33"/>
        <v>1249</v>
      </c>
    </row>
    <row r="2132" spans="1:4" ht="12.75">
      <c r="A2132" s="105">
        <v>2129</v>
      </c>
      <c r="B2132" s="106">
        <v>34601</v>
      </c>
      <c r="C2132" s="105">
        <v>16.61</v>
      </c>
      <c r="D2132" s="105">
        <f t="shared" si="33"/>
        <v>1248</v>
      </c>
    </row>
    <row r="2133" spans="1:4" ht="12.75">
      <c r="A2133" s="105">
        <v>2130</v>
      </c>
      <c r="B2133" s="106">
        <v>34604</v>
      </c>
      <c r="C2133" s="105">
        <v>16.56</v>
      </c>
      <c r="D2133" s="105">
        <f t="shared" si="33"/>
        <v>1247</v>
      </c>
    </row>
    <row r="2134" spans="1:4" ht="12.75">
      <c r="A2134" s="105">
        <v>2131</v>
      </c>
      <c r="B2134" s="106">
        <v>34605</v>
      </c>
      <c r="C2134" s="105">
        <v>16.16</v>
      </c>
      <c r="D2134" s="105">
        <f t="shared" si="33"/>
        <v>1246</v>
      </c>
    </row>
    <row r="2135" spans="1:4" ht="12.75">
      <c r="A2135" s="105">
        <v>2132</v>
      </c>
      <c r="B2135" s="106">
        <v>34606</v>
      </c>
      <c r="C2135" s="105">
        <v>15.45</v>
      </c>
      <c r="D2135" s="105">
        <f t="shared" si="33"/>
        <v>1245</v>
      </c>
    </row>
    <row r="2136" spans="1:4" ht="12.75">
      <c r="A2136" s="105">
        <v>2133</v>
      </c>
      <c r="B2136" s="106">
        <v>34607</v>
      </c>
      <c r="C2136" s="105">
        <v>14.31</v>
      </c>
      <c r="D2136" s="105">
        <f t="shared" si="33"/>
        <v>1244</v>
      </c>
    </row>
    <row r="2137" spans="1:4" ht="12.75">
      <c r="A2137" s="105">
        <v>2134</v>
      </c>
      <c r="B2137" s="106">
        <v>34608</v>
      </c>
      <c r="C2137" s="105">
        <v>13.94</v>
      </c>
      <c r="D2137" s="105">
        <f t="shared" si="33"/>
        <v>1243</v>
      </c>
    </row>
    <row r="2138" spans="1:4" ht="12.75">
      <c r="A2138" s="105">
        <v>2135</v>
      </c>
      <c r="B2138" s="106">
        <v>34611</v>
      </c>
      <c r="C2138" s="105">
        <v>12.08</v>
      </c>
      <c r="D2138" s="105">
        <f t="shared" si="33"/>
        <v>1242</v>
      </c>
    </row>
    <row r="2139" spans="1:4" ht="12.75">
      <c r="A2139" s="105">
        <v>2136</v>
      </c>
      <c r="B2139" s="106">
        <v>34612</v>
      </c>
      <c r="C2139" s="105">
        <v>11.55</v>
      </c>
      <c r="D2139" s="105">
        <f t="shared" si="33"/>
        <v>1241</v>
      </c>
    </row>
    <row r="2140" spans="1:4" ht="12.75">
      <c r="A2140" s="105">
        <v>2137</v>
      </c>
      <c r="B2140" s="106">
        <v>34613</v>
      </c>
      <c r="C2140" s="105">
        <v>10.97</v>
      </c>
      <c r="D2140" s="105">
        <f t="shared" si="33"/>
        <v>1240</v>
      </c>
    </row>
    <row r="2141" spans="1:4" ht="12.75">
      <c r="A2141" s="105">
        <v>2138</v>
      </c>
      <c r="B2141" s="106">
        <v>34614</v>
      </c>
      <c r="C2141" s="105">
        <v>11.67</v>
      </c>
      <c r="D2141" s="105">
        <f t="shared" si="33"/>
        <v>1239</v>
      </c>
    </row>
    <row r="2142" spans="1:4" ht="12.75">
      <c r="A2142" s="105">
        <v>2139</v>
      </c>
      <c r="B2142" s="106">
        <v>34615</v>
      </c>
      <c r="C2142" s="105">
        <v>12.52</v>
      </c>
      <c r="D2142" s="105">
        <f t="shared" si="33"/>
        <v>1238</v>
      </c>
    </row>
    <row r="2143" spans="1:4" ht="12.75">
      <c r="A2143" s="105">
        <v>2140</v>
      </c>
      <c r="B2143" s="106">
        <v>34618</v>
      </c>
      <c r="C2143" s="105">
        <v>13.1</v>
      </c>
      <c r="D2143" s="105">
        <f t="shared" si="33"/>
        <v>1237</v>
      </c>
    </row>
    <row r="2144" spans="1:4" ht="12.75">
      <c r="A2144" s="105">
        <v>2141</v>
      </c>
      <c r="B2144" s="106">
        <v>34619</v>
      </c>
      <c r="C2144" s="105">
        <v>12.67</v>
      </c>
      <c r="D2144" s="105">
        <f t="shared" si="33"/>
        <v>1236</v>
      </c>
    </row>
    <row r="2145" spans="1:4" ht="12.75">
      <c r="A2145" s="105">
        <v>2142</v>
      </c>
      <c r="B2145" s="106">
        <v>34620</v>
      </c>
      <c r="C2145" s="105">
        <v>13.03</v>
      </c>
      <c r="D2145" s="105">
        <f t="shared" si="33"/>
        <v>1235</v>
      </c>
    </row>
    <row r="2146" spans="1:4" ht="12.75">
      <c r="A2146" s="105">
        <v>2143</v>
      </c>
      <c r="B2146" s="106">
        <v>34621</v>
      </c>
      <c r="C2146" s="105">
        <v>14.23</v>
      </c>
      <c r="D2146" s="105">
        <f t="shared" si="33"/>
        <v>1234</v>
      </c>
    </row>
    <row r="2147" spans="1:4" ht="12.75">
      <c r="A2147" s="105">
        <v>2144</v>
      </c>
      <c r="B2147" s="106">
        <v>34622</v>
      </c>
      <c r="C2147" s="105">
        <v>13.85</v>
      </c>
      <c r="D2147" s="105">
        <f t="shared" si="33"/>
        <v>1233</v>
      </c>
    </row>
    <row r="2148" spans="1:4" ht="12.75">
      <c r="A2148" s="105">
        <v>2145</v>
      </c>
      <c r="B2148" s="106">
        <v>34625</v>
      </c>
      <c r="C2148" s="105">
        <v>14.06</v>
      </c>
      <c r="D2148" s="105">
        <f t="shared" si="33"/>
        <v>1232</v>
      </c>
    </row>
    <row r="2149" spans="1:4" ht="12.75">
      <c r="A2149" s="105">
        <v>2146</v>
      </c>
      <c r="B2149" s="106">
        <v>34626</v>
      </c>
      <c r="C2149" s="105">
        <v>13.53</v>
      </c>
      <c r="D2149" s="105">
        <f t="shared" si="33"/>
        <v>1231</v>
      </c>
    </row>
    <row r="2150" spans="1:4" ht="12.75">
      <c r="A2150" s="105">
        <v>2147</v>
      </c>
      <c r="B2150" s="106">
        <v>34627</v>
      </c>
      <c r="C2150" s="105">
        <v>14.41</v>
      </c>
      <c r="D2150" s="105">
        <f t="shared" si="33"/>
        <v>1230</v>
      </c>
    </row>
    <row r="2151" spans="1:4" ht="12.75">
      <c r="A2151" s="105">
        <v>2148</v>
      </c>
      <c r="B2151" s="106">
        <v>34628</v>
      </c>
      <c r="C2151" s="105">
        <v>14.61</v>
      </c>
      <c r="D2151" s="105">
        <f t="shared" si="33"/>
        <v>1229</v>
      </c>
    </row>
    <row r="2152" spans="1:4" ht="12.75">
      <c r="A2152" s="105">
        <v>2149</v>
      </c>
      <c r="B2152" s="106">
        <v>34629</v>
      </c>
      <c r="C2152" s="105">
        <v>14.67</v>
      </c>
      <c r="D2152" s="105">
        <f t="shared" si="33"/>
        <v>1228</v>
      </c>
    </row>
    <row r="2153" spans="1:4" ht="12.75">
      <c r="A2153" s="105">
        <v>2150</v>
      </c>
      <c r="B2153" s="106">
        <v>34632</v>
      </c>
      <c r="C2153" s="105">
        <v>15.35</v>
      </c>
      <c r="D2153" s="105">
        <f t="shared" si="33"/>
        <v>1227</v>
      </c>
    </row>
    <row r="2154" spans="1:4" ht="12.75">
      <c r="A2154" s="105">
        <v>2151</v>
      </c>
      <c r="B2154" s="106">
        <v>34633</v>
      </c>
      <c r="C2154" s="105">
        <v>15.19</v>
      </c>
      <c r="D2154" s="105">
        <f t="shared" si="33"/>
        <v>1226</v>
      </c>
    </row>
    <row r="2155" spans="1:4" ht="12.75">
      <c r="A2155" s="105">
        <v>2152</v>
      </c>
      <c r="B2155" s="106">
        <v>34634</v>
      </c>
      <c r="C2155" s="105">
        <v>15.72</v>
      </c>
      <c r="D2155" s="105">
        <f t="shared" si="33"/>
        <v>1225</v>
      </c>
    </row>
    <row r="2156" spans="1:4" ht="12.75">
      <c r="A2156" s="105">
        <v>2153</v>
      </c>
      <c r="B2156" s="106">
        <v>34635</v>
      </c>
      <c r="C2156" s="105">
        <v>15.67</v>
      </c>
      <c r="D2156" s="105">
        <f t="shared" si="33"/>
        <v>1224</v>
      </c>
    </row>
    <row r="2157" spans="1:4" ht="12.75">
      <c r="A2157" s="105">
        <v>2154</v>
      </c>
      <c r="B2157" s="106">
        <v>34636</v>
      </c>
      <c r="C2157" s="105">
        <v>15.75</v>
      </c>
      <c r="D2157" s="105">
        <f t="shared" si="33"/>
        <v>1223</v>
      </c>
    </row>
    <row r="2158" spans="1:4" ht="12.75">
      <c r="A2158" s="105">
        <v>2155</v>
      </c>
      <c r="B2158" s="106">
        <v>34639</v>
      </c>
      <c r="C2158" s="105">
        <v>16.17</v>
      </c>
      <c r="D2158" s="105">
        <f t="shared" si="33"/>
        <v>1222</v>
      </c>
    </row>
    <row r="2159" spans="1:4" ht="12.75">
      <c r="A2159" s="105">
        <v>2156</v>
      </c>
      <c r="B2159" s="106">
        <v>34640</v>
      </c>
      <c r="C2159" s="105">
        <v>15.85</v>
      </c>
      <c r="D2159" s="105">
        <f t="shared" si="33"/>
        <v>1221</v>
      </c>
    </row>
    <row r="2160" spans="1:4" ht="12.75">
      <c r="A2160" s="105">
        <v>2157</v>
      </c>
      <c r="B2160" s="106">
        <v>34641</v>
      </c>
      <c r="C2160" s="105">
        <v>16.39</v>
      </c>
      <c r="D2160" s="105">
        <f t="shared" si="33"/>
        <v>1220</v>
      </c>
    </row>
    <row r="2161" spans="1:4" ht="12.75">
      <c r="A2161" s="105">
        <v>2158</v>
      </c>
      <c r="B2161" s="106">
        <v>34642</v>
      </c>
      <c r="C2161" s="105">
        <v>16.95</v>
      </c>
      <c r="D2161" s="105">
        <f t="shared" si="33"/>
        <v>1219</v>
      </c>
    </row>
    <row r="2162" spans="1:4" ht="12.75">
      <c r="A2162" s="105">
        <v>2159</v>
      </c>
      <c r="B2162" s="106">
        <v>34643</v>
      </c>
      <c r="C2162" s="105">
        <v>16.86</v>
      </c>
      <c r="D2162" s="105">
        <f t="shared" si="33"/>
        <v>1218</v>
      </c>
    </row>
    <row r="2163" spans="1:4" ht="12.75">
      <c r="A2163" s="105">
        <v>2160</v>
      </c>
      <c r="B2163" s="106">
        <v>34646</v>
      </c>
      <c r="C2163" s="105">
        <v>16.75</v>
      </c>
      <c r="D2163" s="105">
        <f t="shared" si="33"/>
        <v>1217</v>
      </c>
    </row>
    <row r="2164" spans="1:4" ht="12.75">
      <c r="A2164" s="105">
        <v>2161</v>
      </c>
      <c r="B2164" s="106">
        <v>34647</v>
      </c>
      <c r="C2164" s="105">
        <v>16.75</v>
      </c>
      <c r="D2164" s="105">
        <f t="shared" si="33"/>
        <v>1216</v>
      </c>
    </row>
    <row r="2165" spans="1:4" ht="12.75">
      <c r="A2165" s="105">
        <v>2162</v>
      </c>
      <c r="B2165" s="106">
        <v>34648</v>
      </c>
      <c r="C2165" s="105">
        <v>16.51</v>
      </c>
      <c r="D2165" s="105">
        <f t="shared" si="33"/>
        <v>1215</v>
      </c>
    </row>
    <row r="2166" spans="1:4" ht="12.75">
      <c r="A2166" s="105">
        <v>2163</v>
      </c>
      <c r="B2166" s="106">
        <v>34649</v>
      </c>
      <c r="C2166" s="105">
        <v>16.3</v>
      </c>
      <c r="D2166" s="105">
        <f t="shared" si="33"/>
        <v>1214</v>
      </c>
    </row>
    <row r="2167" spans="1:4" ht="12.75">
      <c r="A2167" s="105">
        <v>2164</v>
      </c>
      <c r="B2167" s="106">
        <v>34650</v>
      </c>
      <c r="C2167" s="105">
        <v>16.17</v>
      </c>
      <c r="D2167" s="105">
        <f t="shared" si="33"/>
        <v>1213</v>
      </c>
    </row>
    <row r="2168" spans="1:4" ht="12.75">
      <c r="A2168" s="105">
        <v>2165</v>
      </c>
      <c r="B2168" s="106">
        <v>34653</v>
      </c>
      <c r="C2168" s="105">
        <v>16.74</v>
      </c>
      <c r="D2168" s="105">
        <f t="shared" si="33"/>
        <v>1212</v>
      </c>
    </row>
    <row r="2169" spans="1:4" ht="12.75">
      <c r="A2169" s="105">
        <v>2166</v>
      </c>
      <c r="B2169" s="106">
        <v>34654</v>
      </c>
      <c r="C2169" s="105">
        <v>17.19</v>
      </c>
      <c r="D2169" s="105">
        <f t="shared" si="33"/>
        <v>1211</v>
      </c>
    </row>
    <row r="2170" spans="1:4" ht="12.75">
      <c r="A2170" s="105">
        <v>2167</v>
      </c>
      <c r="B2170" s="106">
        <v>34655</v>
      </c>
      <c r="C2170" s="105">
        <v>18.22</v>
      </c>
      <c r="D2170" s="105">
        <f t="shared" si="33"/>
        <v>1210</v>
      </c>
    </row>
    <row r="2171" spans="1:4" ht="12.75">
      <c r="A2171" s="105">
        <v>2168</v>
      </c>
      <c r="B2171" s="106">
        <v>34656</v>
      </c>
      <c r="C2171" s="105">
        <v>18.33</v>
      </c>
      <c r="D2171" s="105">
        <f t="shared" si="33"/>
        <v>1209</v>
      </c>
    </row>
    <row r="2172" spans="1:4" ht="12.75">
      <c r="A2172" s="105">
        <v>2169</v>
      </c>
      <c r="B2172" s="106">
        <v>34657</v>
      </c>
      <c r="C2172" s="105">
        <v>18.66</v>
      </c>
      <c r="D2172" s="105">
        <f t="shared" si="33"/>
        <v>1208</v>
      </c>
    </row>
    <row r="2173" spans="1:4" ht="12.75">
      <c r="A2173" s="105">
        <v>2170</v>
      </c>
      <c r="B2173" s="106">
        <v>34660</v>
      </c>
      <c r="C2173" s="105">
        <v>19.05</v>
      </c>
      <c r="D2173" s="105">
        <f t="shared" si="33"/>
        <v>1207</v>
      </c>
    </row>
    <row r="2174" spans="1:4" ht="12.75">
      <c r="A2174" s="105">
        <v>2171</v>
      </c>
      <c r="B2174" s="106">
        <v>34661</v>
      </c>
      <c r="C2174" s="105">
        <v>19.05</v>
      </c>
      <c r="D2174" s="105">
        <f t="shared" si="33"/>
        <v>1206</v>
      </c>
    </row>
    <row r="2175" spans="1:4" ht="12.75">
      <c r="A2175" s="105">
        <v>2172</v>
      </c>
      <c r="B2175" s="106">
        <v>34662</v>
      </c>
      <c r="C2175" s="105">
        <v>19.26</v>
      </c>
      <c r="D2175" s="105">
        <f t="shared" si="33"/>
        <v>1205</v>
      </c>
    </row>
    <row r="2176" spans="1:4" ht="12.75">
      <c r="A2176" s="105">
        <v>2173</v>
      </c>
      <c r="B2176" s="106">
        <v>34664</v>
      </c>
      <c r="C2176" s="105">
        <v>20</v>
      </c>
      <c r="D2176" s="105">
        <f t="shared" si="33"/>
        <v>1204</v>
      </c>
    </row>
    <row r="2177" spans="1:4" ht="12.75">
      <c r="A2177" s="105">
        <v>2174</v>
      </c>
      <c r="B2177" s="106">
        <v>34667</v>
      </c>
      <c r="C2177" s="105">
        <v>18.84</v>
      </c>
      <c r="D2177" s="105">
        <f t="shared" si="33"/>
        <v>1203</v>
      </c>
    </row>
    <row r="2178" spans="1:4" ht="12.75">
      <c r="A2178" s="105">
        <v>2175</v>
      </c>
      <c r="B2178" s="106">
        <v>34668</v>
      </c>
      <c r="C2178" s="105">
        <v>19.94</v>
      </c>
      <c r="D2178" s="105">
        <f t="shared" si="33"/>
        <v>1202</v>
      </c>
    </row>
    <row r="2179" spans="1:4" ht="12.75">
      <c r="A2179" s="105">
        <v>2176</v>
      </c>
      <c r="B2179" s="106">
        <v>34669</v>
      </c>
      <c r="C2179" s="105">
        <v>19.56</v>
      </c>
      <c r="D2179" s="105">
        <f t="shared" si="33"/>
        <v>1201</v>
      </c>
    </row>
    <row r="2180" spans="1:4" ht="12.75">
      <c r="A2180" s="105">
        <v>2177</v>
      </c>
      <c r="B2180" s="106">
        <v>34670</v>
      </c>
      <c r="C2180" s="105">
        <v>19.05</v>
      </c>
      <c r="D2180" s="105">
        <f aca="true" t="shared" si="34" ref="D2180:D2243">3377-A2180</f>
        <v>1200</v>
      </c>
    </row>
    <row r="2181" spans="1:4" ht="12.75">
      <c r="A2181" s="105">
        <v>2178</v>
      </c>
      <c r="B2181" s="106">
        <v>34671</v>
      </c>
      <c r="C2181" s="105">
        <v>19.56</v>
      </c>
      <c r="D2181" s="105">
        <f t="shared" si="34"/>
        <v>1199</v>
      </c>
    </row>
    <row r="2182" spans="1:4" ht="12.75">
      <c r="A2182" s="105">
        <v>2179</v>
      </c>
      <c r="B2182" s="106">
        <v>34674</v>
      </c>
      <c r="C2182" s="105">
        <v>20.05</v>
      </c>
      <c r="D2182" s="105">
        <f t="shared" si="34"/>
        <v>1198</v>
      </c>
    </row>
    <row r="2183" spans="1:4" ht="12.75">
      <c r="A2183" s="105">
        <v>2180</v>
      </c>
      <c r="B2183" s="106">
        <v>34675</v>
      </c>
      <c r="C2183" s="105">
        <v>19.95</v>
      </c>
      <c r="D2183" s="105">
        <f t="shared" si="34"/>
        <v>1197</v>
      </c>
    </row>
    <row r="2184" spans="1:4" ht="12.75">
      <c r="A2184" s="105">
        <v>2181</v>
      </c>
      <c r="B2184" s="106">
        <v>34676</v>
      </c>
      <c r="C2184" s="105">
        <v>20.19</v>
      </c>
      <c r="D2184" s="105">
        <f t="shared" si="34"/>
        <v>1196</v>
      </c>
    </row>
    <row r="2185" spans="1:4" ht="12.75">
      <c r="A2185" s="105">
        <v>2182</v>
      </c>
      <c r="B2185" s="106">
        <v>34677</v>
      </c>
      <c r="C2185" s="105">
        <v>20.3</v>
      </c>
      <c r="D2185" s="105">
        <f t="shared" si="34"/>
        <v>1195</v>
      </c>
    </row>
    <row r="2186" spans="1:4" ht="12.75">
      <c r="A2186" s="105">
        <v>2183</v>
      </c>
      <c r="B2186" s="106">
        <v>34678</v>
      </c>
      <c r="C2186" s="105">
        <v>20.88</v>
      </c>
      <c r="D2186" s="105">
        <f t="shared" si="34"/>
        <v>1194</v>
      </c>
    </row>
    <row r="2187" spans="1:4" ht="12.75">
      <c r="A2187" s="105">
        <v>2184</v>
      </c>
      <c r="B2187" s="106">
        <v>34681</v>
      </c>
      <c r="C2187" s="105">
        <v>20.09</v>
      </c>
      <c r="D2187" s="105">
        <f t="shared" si="34"/>
        <v>1193</v>
      </c>
    </row>
    <row r="2188" spans="1:4" ht="12.75">
      <c r="A2188" s="105">
        <v>2185</v>
      </c>
      <c r="B2188" s="106">
        <v>34682</v>
      </c>
      <c r="C2188" s="105">
        <v>20.94</v>
      </c>
      <c r="D2188" s="105">
        <f t="shared" si="34"/>
        <v>1192</v>
      </c>
    </row>
    <row r="2189" spans="1:4" ht="12.75">
      <c r="A2189" s="105">
        <v>2186</v>
      </c>
      <c r="B2189" s="106">
        <v>34683</v>
      </c>
      <c r="C2189" s="105">
        <v>20.67</v>
      </c>
      <c r="D2189" s="105">
        <f t="shared" si="34"/>
        <v>1191</v>
      </c>
    </row>
    <row r="2190" spans="1:4" ht="12.75">
      <c r="A2190" s="105">
        <v>2187</v>
      </c>
      <c r="B2190" s="106">
        <v>34684</v>
      </c>
      <c r="C2190" s="105">
        <v>21.22</v>
      </c>
      <c r="D2190" s="105">
        <f t="shared" si="34"/>
        <v>1190</v>
      </c>
    </row>
    <row r="2191" spans="1:4" ht="12.75">
      <c r="A2191" s="105">
        <v>2188</v>
      </c>
      <c r="B2191" s="106">
        <v>34685</v>
      </c>
      <c r="C2191" s="105">
        <v>22.61</v>
      </c>
      <c r="D2191" s="105">
        <f t="shared" si="34"/>
        <v>1189</v>
      </c>
    </row>
    <row r="2192" spans="1:4" ht="12.75">
      <c r="A2192" s="105">
        <v>2189</v>
      </c>
      <c r="B2192" s="106">
        <v>34688</v>
      </c>
      <c r="C2192" s="105">
        <v>23.67</v>
      </c>
      <c r="D2192" s="105">
        <f t="shared" si="34"/>
        <v>1188</v>
      </c>
    </row>
    <row r="2193" spans="1:4" ht="12.75">
      <c r="A2193" s="105">
        <v>2190</v>
      </c>
      <c r="B2193" s="106">
        <v>34689</v>
      </c>
      <c r="C2193" s="105">
        <v>23.45</v>
      </c>
      <c r="D2193" s="105">
        <f t="shared" si="34"/>
        <v>1187</v>
      </c>
    </row>
    <row r="2194" spans="1:4" ht="12.75">
      <c r="A2194" s="105">
        <v>2191</v>
      </c>
      <c r="B2194" s="106">
        <v>34690</v>
      </c>
      <c r="C2194" s="105">
        <v>24.12</v>
      </c>
      <c r="D2194" s="105">
        <f t="shared" si="34"/>
        <v>1186</v>
      </c>
    </row>
    <row r="2195" spans="1:4" ht="12.75">
      <c r="A2195" s="105">
        <v>2192</v>
      </c>
      <c r="B2195" s="106">
        <v>34691</v>
      </c>
      <c r="C2195" s="105">
        <v>23.55</v>
      </c>
      <c r="D2195" s="105">
        <f t="shared" si="34"/>
        <v>1185</v>
      </c>
    </row>
    <row r="2196" spans="1:4" ht="12.75">
      <c r="A2196" s="105">
        <v>2193</v>
      </c>
      <c r="B2196" s="106">
        <v>34695</v>
      </c>
      <c r="C2196" s="105">
        <v>23.55</v>
      </c>
      <c r="D2196" s="105">
        <f t="shared" si="34"/>
        <v>1184</v>
      </c>
    </row>
    <row r="2197" spans="1:4" ht="12.75">
      <c r="A2197" s="105">
        <v>2194</v>
      </c>
      <c r="B2197" s="106">
        <v>34696</v>
      </c>
      <c r="C2197" s="105">
        <v>23.38</v>
      </c>
      <c r="D2197" s="105">
        <f t="shared" si="34"/>
        <v>1183</v>
      </c>
    </row>
    <row r="2198" spans="1:4" ht="12.75">
      <c r="A2198" s="105">
        <v>2195</v>
      </c>
      <c r="B2198" s="106">
        <v>34697</v>
      </c>
      <c r="C2198" s="105">
        <v>23.17</v>
      </c>
      <c r="D2198" s="105">
        <f t="shared" si="34"/>
        <v>1182</v>
      </c>
    </row>
    <row r="2199" spans="1:4" ht="12.75">
      <c r="A2199" s="105">
        <v>2196</v>
      </c>
      <c r="B2199" s="106">
        <v>34698</v>
      </c>
      <c r="C2199" s="105">
        <v>23.2</v>
      </c>
      <c r="D2199" s="105">
        <f t="shared" si="34"/>
        <v>1181</v>
      </c>
    </row>
    <row r="2200" spans="1:4" ht="12.75">
      <c r="A2200" s="105">
        <v>2197</v>
      </c>
      <c r="B2200" s="106">
        <v>34702</v>
      </c>
      <c r="C2200" s="105">
        <v>23.83</v>
      </c>
      <c r="D2200" s="105">
        <f t="shared" si="34"/>
        <v>1180</v>
      </c>
    </row>
    <row r="2201" spans="1:4" ht="12.75">
      <c r="A2201" s="105">
        <v>2198</v>
      </c>
      <c r="B2201" s="106">
        <v>34703</v>
      </c>
      <c r="C2201" s="105">
        <v>24.24</v>
      </c>
      <c r="D2201" s="105">
        <f t="shared" si="34"/>
        <v>1179</v>
      </c>
    </row>
    <row r="2202" spans="1:4" ht="12.75">
      <c r="A2202" s="105">
        <v>2199</v>
      </c>
      <c r="B2202" s="106">
        <v>34704</v>
      </c>
      <c r="C2202" s="105">
        <v>24.94</v>
      </c>
      <c r="D2202" s="105">
        <f t="shared" si="34"/>
        <v>1178</v>
      </c>
    </row>
    <row r="2203" spans="1:4" ht="12.75">
      <c r="A2203" s="105">
        <v>2200</v>
      </c>
      <c r="B2203" s="106">
        <v>34705</v>
      </c>
      <c r="C2203" s="105">
        <v>25.91</v>
      </c>
      <c r="D2203" s="105">
        <f t="shared" si="34"/>
        <v>1177</v>
      </c>
    </row>
    <row r="2204" spans="1:4" ht="12.75">
      <c r="A2204" s="105">
        <v>2201</v>
      </c>
      <c r="B2204" s="106">
        <v>34706</v>
      </c>
      <c r="C2204" s="105">
        <v>26.67</v>
      </c>
      <c r="D2204" s="105">
        <f t="shared" si="34"/>
        <v>1176</v>
      </c>
    </row>
    <row r="2205" spans="1:4" ht="12.75">
      <c r="A2205" s="105">
        <v>2202</v>
      </c>
      <c r="B2205" s="106">
        <v>34709</v>
      </c>
      <c r="C2205" s="105">
        <v>26.17</v>
      </c>
      <c r="D2205" s="105">
        <f t="shared" si="34"/>
        <v>1175</v>
      </c>
    </row>
    <row r="2206" spans="1:4" ht="12.75">
      <c r="A2206" s="105">
        <v>2203</v>
      </c>
      <c r="B2206" s="106">
        <v>34710</v>
      </c>
      <c r="C2206" s="105">
        <v>24.53</v>
      </c>
      <c r="D2206" s="105">
        <f t="shared" si="34"/>
        <v>1174</v>
      </c>
    </row>
    <row r="2207" spans="1:4" ht="12.75">
      <c r="A2207" s="105">
        <v>2204</v>
      </c>
      <c r="B2207" s="106">
        <v>34711</v>
      </c>
      <c r="C2207" s="105">
        <v>23.97</v>
      </c>
      <c r="D2207" s="105">
        <f t="shared" si="34"/>
        <v>1173</v>
      </c>
    </row>
    <row r="2208" spans="1:4" ht="12.75">
      <c r="A2208" s="105">
        <v>2205</v>
      </c>
      <c r="B2208" s="106">
        <v>34712</v>
      </c>
      <c r="C2208" s="105">
        <v>24.09</v>
      </c>
      <c r="D2208" s="105">
        <f t="shared" si="34"/>
        <v>1172</v>
      </c>
    </row>
    <row r="2209" spans="1:4" ht="12.75">
      <c r="A2209" s="105">
        <v>2206</v>
      </c>
      <c r="B2209" s="106">
        <v>34713</v>
      </c>
      <c r="C2209" s="105">
        <v>25.42</v>
      </c>
      <c r="D2209" s="105">
        <f t="shared" si="34"/>
        <v>1171</v>
      </c>
    </row>
    <row r="2210" spans="1:4" ht="12.75">
      <c r="A2210" s="105">
        <v>2207</v>
      </c>
      <c r="B2210" s="106">
        <v>34717</v>
      </c>
      <c r="C2210" s="105">
        <v>26.59</v>
      </c>
      <c r="D2210" s="105">
        <f t="shared" si="34"/>
        <v>1170</v>
      </c>
    </row>
    <row r="2211" spans="1:4" ht="12.75">
      <c r="A2211" s="105">
        <v>2208</v>
      </c>
      <c r="B2211" s="106">
        <v>34718</v>
      </c>
      <c r="C2211" s="105">
        <v>26.53</v>
      </c>
      <c r="D2211" s="105">
        <f t="shared" si="34"/>
        <v>1169</v>
      </c>
    </row>
    <row r="2212" spans="1:4" ht="12.75">
      <c r="A2212" s="105">
        <v>2209</v>
      </c>
      <c r="B2212" s="106">
        <v>34719</v>
      </c>
      <c r="C2212" s="105">
        <v>25.33</v>
      </c>
      <c r="D2212" s="105">
        <f t="shared" si="34"/>
        <v>1168</v>
      </c>
    </row>
    <row r="2213" spans="1:4" ht="12.75">
      <c r="A2213" s="105">
        <v>2210</v>
      </c>
      <c r="B2213" s="106">
        <v>34720</v>
      </c>
      <c r="C2213" s="105">
        <v>25.7</v>
      </c>
      <c r="D2213" s="105">
        <f t="shared" si="34"/>
        <v>1167</v>
      </c>
    </row>
    <row r="2214" spans="1:4" ht="12.75">
      <c r="A2214" s="105">
        <v>2211</v>
      </c>
      <c r="B2214" s="106">
        <v>34723</v>
      </c>
      <c r="C2214" s="105">
        <v>25.86</v>
      </c>
      <c r="D2214" s="105">
        <f t="shared" si="34"/>
        <v>1166</v>
      </c>
    </row>
    <row r="2215" spans="1:4" ht="12.75">
      <c r="A2215" s="105">
        <v>2212</v>
      </c>
      <c r="B2215" s="106">
        <v>34724</v>
      </c>
      <c r="C2215" s="105">
        <v>26.78</v>
      </c>
      <c r="D2215" s="105">
        <f t="shared" si="34"/>
        <v>1165</v>
      </c>
    </row>
    <row r="2216" spans="1:4" ht="12.75">
      <c r="A2216" s="105">
        <v>2213</v>
      </c>
      <c r="B2216" s="106">
        <v>34725</v>
      </c>
      <c r="C2216" s="105">
        <v>25.86</v>
      </c>
      <c r="D2216" s="105">
        <f t="shared" si="34"/>
        <v>1164</v>
      </c>
    </row>
    <row r="2217" spans="1:4" ht="12.75">
      <c r="A2217" s="105">
        <v>2214</v>
      </c>
      <c r="B2217" s="106">
        <v>34726</v>
      </c>
      <c r="C2217" s="105">
        <v>27.22</v>
      </c>
      <c r="D2217" s="105">
        <f t="shared" si="34"/>
        <v>1163</v>
      </c>
    </row>
    <row r="2218" spans="1:4" ht="12.75">
      <c r="A2218" s="105">
        <v>2215</v>
      </c>
      <c r="B2218" s="106">
        <v>34727</v>
      </c>
      <c r="C2218" s="105">
        <v>27.89</v>
      </c>
      <c r="D2218" s="105">
        <f t="shared" si="34"/>
        <v>1162</v>
      </c>
    </row>
    <row r="2219" spans="1:4" ht="12.75">
      <c r="A2219" s="105">
        <v>2216</v>
      </c>
      <c r="B2219" s="106">
        <v>34730</v>
      </c>
      <c r="C2219" s="105">
        <v>28.75</v>
      </c>
      <c r="D2219" s="105">
        <f t="shared" si="34"/>
        <v>1161</v>
      </c>
    </row>
    <row r="2220" spans="1:4" ht="12.75">
      <c r="A2220" s="105">
        <v>2217</v>
      </c>
      <c r="B2220" s="106">
        <v>34731</v>
      </c>
      <c r="C2220" s="105">
        <v>28.1</v>
      </c>
      <c r="D2220" s="105">
        <f t="shared" si="34"/>
        <v>1160</v>
      </c>
    </row>
    <row r="2221" spans="1:4" ht="12.75">
      <c r="A2221" s="105">
        <v>2218</v>
      </c>
      <c r="B2221" s="106">
        <v>34732</v>
      </c>
      <c r="C2221" s="105">
        <v>27.78</v>
      </c>
      <c r="D2221" s="105">
        <f t="shared" si="34"/>
        <v>1159</v>
      </c>
    </row>
    <row r="2222" spans="1:4" ht="12.75">
      <c r="A2222" s="105">
        <v>2219</v>
      </c>
      <c r="B2222" s="106">
        <v>34733</v>
      </c>
      <c r="C2222" s="105">
        <v>26.31</v>
      </c>
      <c r="D2222" s="105">
        <f t="shared" si="34"/>
        <v>1158</v>
      </c>
    </row>
    <row r="2223" spans="1:4" ht="12.75">
      <c r="A2223" s="105">
        <v>2220</v>
      </c>
      <c r="B2223" s="106">
        <v>34734</v>
      </c>
      <c r="C2223" s="105">
        <v>25.31</v>
      </c>
      <c r="D2223" s="105">
        <f t="shared" si="34"/>
        <v>1157</v>
      </c>
    </row>
    <row r="2224" spans="1:4" ht="12.75">
      <c r="A2224" s="105">
        <v>2221</v>
      </c>
      <c r="B2224" s="106">
        <v>34737</v>
      </c>
      <c r="C2224" s="105">
        <v>25.49</v>
      </c>
      <c r="D2224" s="105">
        <f t="shared" si="34"/>
        <v>1156</v>
      </c>
    </row>
    <row r="2225" spans="1:4" ht="12.75">
      <c r="A2225" s="105">
        <v>2222</v>
      </c>
      <c r="B2225" s="106">
        <v>34738</v>
      </c>
      <c r="C2225" s="105">
        <v>23.99</v>
      </c>
      <c r="D2225" s="105">
        <f t="shared" si="34"/>
        <v>1155</v>
      </c>
    </row>
    <row r="2226" spans="1:4" ht="12.75">
      <c r="A2226" s="105">
        <v>2223</v>
      </c>
      <c r="B2226" s="106">
        <v>34739</v>
      </c>
      <c r="C2226" s="105">
        <v>24.64</v>
      </c>
      <c r="D2226" s="105">
        <f t="shared" si="34"/>
        <v>1154</v>
      </c>
    </row>
    <row r="2227" spans="1:4" ht="12.75">
      <c r="A2227" s="105">
        <v>2224</v>
      </c>
      <c r="B2227" s="106">
        <v>34740</v>
      </c>
      <c r="C2227" s="105">
        <v>26.22</v>
      </c>
      <c r="D2227" s="105">
        <f t="shared" si="34"/>
        <v>1153</v>
      </c>
    </row>
    <row r="2228" spans="1:4" ht="12.75">
      <c r="A2228" s="105">
        <v>2225</v>
      </c>
      <c r="B2228" s="106">
        <v>34741</v>
      </c>
      <c r="C2228" s="105">
        <v>24.76</v>
      </c>
      <c r="D2228" s="105">
        <f t="shared" si="34"/>
        <v>1152</v>
      </c>
    </row>
    <row r="2229" spans="1:4" ht="12.75">
      <c r="A2229" s="105">
        <v>2226</v>
      </c>
      <c r="B2229" s="106">
        <v>34745</v>
      </c>
      <c r="C2229" s="105">
        <v>24.76</v>
      </c>
      <c r="D2229" s="105">
        <f t="shared" si="34"/>
        <v>1151</v>
      </c>
    </row>
    <row r="2230" spans="1:4" ht="12.75">
      <c r="A2230" s="105">
        <v>2227</v>
      </c>
      <c r="B2230" s="106">
        <v>34746</v>
      </c>
      <c r="C2230" s="105">
        <v>23.78</v>
      </c>
      <c r="D2230" s="105">
        <f t="shared" si="34"/>
        <v>1150</v>
      </c>
    </row>
    <row r="2231" spans="1:4" ht="12.75">
      <c r="A2231" s="105">
        <v>2228</v>
      </c>
      <c r="B2231" s="106">
        <v>34747</v>
      </c>
      <c r="C2231" s="105">
        <v>24.05</v>
      </c>
      <c r="D2231" s="105">
        <f t="shared" si="34"/>
        <v>1149</v>
      </c>
    </row>
    <row r="2232" spans="1:4" ht="12.75">
      <c r="A2232" s="105">
        <v>2229</v>
      </c>
      <c r="B2232" s="106">
        <v>34748</v>
      </c>
      <c r="C2232" s="105">
        <v>24.28</v>
      </c>
      <c r="D2232" s="105">
        <f t="shared" si="34"/>
        <v>1148</v>
      </c>
    </row>
    <row r="2233" spans="1:4" ht="12.75">
      <c r="A2233" s="105">
        <v>2230</v>
      </c>
      <c r="B2233" s="106">
        <v>34751</v>
      </c>
      <c r="C2233" s="105">
        <v>25.51</v>
      </c>
      <c r="D2233" s="105">
        <f t="shared" si="34"/>
        <v>1147</v>
      </c>
    </row>
    <row r="2234" spans="1:4" ht="12.75">
      <c r="A2234" s="105">
        <v>2231</v>
      </c>
      <c r="B2234" s="106">
        <v>34752</v>
      </c>
      <c r="C2234" s="105">
        <v>25.74</v>
      </c>
      <c r="D2234" s="105">
        <f t="shared" si="34"/>
        <v>1146</v>
      </c>
    </row>
    <row r="2235" spans="1:4" ht="12.75">
      <c r="A2235" s="105">
        <v>2232</v>
      </c>
      <c r="B2235" s="106">
        <v>34753</v>
      </c>
      <c r="C2235" s="105">
        <v>24.99</v>
      </c>
      <c r="D2235" s="105">
        <f t="shared" si="34"/>
        <v>1145</v>
      </c>
    </row>
    <row r="2236" spans="1:4" ht="12.75">
      <c r="A2236" s="105">
        <v>2233</v>
      </c>
      <c r="B2236" s="106">
        <v>34754</v>
      </c>
      <c r="C2236" s="105">
        <v>24.62</v>
      </c>
      <c r="D2236" s="105">
        <f t="shared" si="34"/>
        <v>1144</v>
      </c>
    </row>
    <row r="2237" spans="1:4" ht="12.75">
      <c r="A2237" s="105">
        <v>2234</v>
      </c>
      <c r="B2237" s="106">
        <v>34755</v>
      </c>
      <c r="C2237" s="105">
        <v>24.45</v>
      </c>
      <c r="D2237" s="105">
        <f t="shared" si="34"/>
        <v>1143</v>
      </c>
    </row>
    <row r="2238" spans="1:4" ht="12.75">
      <c r="A2238" s="105">
        <v>2235</v>
      </c>
      <c r="B2238" s="106">
        <v>34758</v>
      </c>
      <c r="C2238" s="105">
        <v>24.86</v>
      </c>
      <c r="D2238" s="105">
        <f t="shared" si="34"/>
        <v>1142</v>
      </c>
    </row>
    <row r="2239" spans="1:4" ht="12.75">
      <c r="A2239" s="105">
        <v>2236</v>
      </c>
      <c r="B2239" s="106">
        <v>34759</v>
      </c>
      <c r="C2239" s="105">
        <v>23.92</v>
      </c>
      <c r="D2239" s="105">
        <f t="shared" si="34"/>
        <v>1141</v>
      </c>
    </row>
    <row r="2240" spans="1:4" ht="12.75">
      <c r="A2240" s="105">
        <v>2237</v>
      </c>
      <c r="B2240" s="106">
        <v>34760</v>
      </c>
      <c r="C2240" s="105">
        <v>23.78</v>
      </c>
      <c r="D2240" s="105">
        <f t="shared" si="34"/>
        <v>1140</v>
      </c>
    </row>
    <row r="2241" spans="1:4" ht="12.75">
      <c r="A2241" s="105">
        <v>2238</v>
      </c>
      <c r="B2241" s="106">
        <v>34761</v>
      </c>
      <c r="C2241" s="105">
        <v>24.56</v>
      </c>
      <c r="D2241" s="105">
        <f t="shared" si="34"/>
        <v>1139</v>
      </c>
    </row>
    <row r="2242" spans="1:4" ht="12.75">
      <c r="A2242" s="105">
        <v>2239</v>
      </c>
      <c r="B2242" s="106">
        <v>34762</v>
      </c>
      <c r="C2242" s="105">
        <v>25.2</v>
      </c>
      <c r="D2242" s="105">
        <f t="shared" si="34"/>
        <v>1138</v>
      </c>
    </row>
    <row r="2243" spans="1:4" ht="12.75">
      <c r="A2243" s="105">
        <v>2240</v>
      </c>
      <c r="B2243" s="106">
        <v>34765</v>
      </c>
      <c r="C2243" s="105">
        <v>26.14</v>
      </c>
      <c r="D2243" s="105">
        <f t="shared" si="34"/>
        <v>1137</v>
      </c>
    </row>
    <row r="2244" spans="1:4" ht="12.75">
      <c r="A2244" s="105">
        <v>2241</v>
      </c>
      <c r="B2244" s="106">
        <v>34766</v>
      </c>
      <c r="C2244" s="105">
        <v>26.33</v>
      </c>
      <c r="D2244" s="105">
        <f aca="true" t="shared" si="35" ref="D2244:D2307">3377-A2244</f>
        <v>1136</v>
      </c>
    </row>
    <row r="2245" spans="1:4" ht="12.75">
      <c r="A2245" s="105">
        <v>2242</v>
      </c>
      <c r="B2245" s="106">
        <v>34767</v>
      </c>
      <c r="C2245" s="105">
        <v>26.09</v>
      </c>
      <c r="D2245" s="105">
        <f t="shared" si="35"/>
        <v>1135</v>
      </c>
    </row>
    <row r="2246" spans="1:4" ht="12.75">
      <c r="A2246" s="105">
        <v>2243</v>
      </c>
      <c r="B2246" s="106">
        <v>34768</v>
      </c>
      <c r="C2246" s="105">
        <v>26.38</v>
      </c>
      <c r="D2246" s="105">
        <f t="shared" si="35"/>
        <v>1134</v>
      </c>
    </row>
    <row r="2247" spans="1:4" ht="12.75">
      <c r="A2247" s="105">
        <v>2244</v>
      </c>
      <c r="B2247" s="106">
        <v>34769</v>
      </c>
      <c r="C2247" s="105">
        <v>25.81</v>
      </c>
      <c r="D2247" s="105">
        <f t="shared" si="35"/>
        <v>1133</v>
      </c>
    </row>
    <row r="2248" spans="1:4" ht="12.75">
      <c r="A2248" s="105">
        <v>2245</v>
      </c>
      <c r="B2248" s="106">
        <v>34772</v>
      </c>
      <c r="C2248" s="105">
        <v>26.25</v>
      </c>
      <c r="D2248" s="105">
        <f t="shared" si="35"/>
        <v>1132</v>
      </c>
    </row>
    <row r="2249" spans="1:4" ht="12.75">
      <c r="A2249" s="105">
        <v>2246</v>
      </c>
      <c r="B2249" s="106">
        <v>34773</v>
      </c>
      <c r="C2249" s="105">
        <v>26.5</v>
      </c>
      <c r="D2249" s="105">
        <f t="shared" si="35"/>
        <v>1131</v>
      </c>
    </row>
    <row r="2250" spans="1:4" ht="12.75">
      <c r="A2250" s="105">
        <v>2247</v>
      </c>
      <c r="B2250" s="106">
        <v>34774</v>
      </c>
      <c r="C2250" s="105">
        <v>26.51</v>
      </c>
      <c r="D2250" s="105">
        <f t="shared" si="35"/>
        <v>1130</v>
      </c>
    </row>
    <row r="2251" spans="1:4" ht="12.75">
      <c r="A2251" s="105">
        <v>2248</v>
      </c>
      <c r="B2251" s="106">
        <v>34775</v>
      </c>
      <c r="C2251" s="105">
        <v>26.72</v>
      </c>
      <c r="D2251" s="105">
        <f t="shared" si="35"/>
        <v>1129</v>
      </c>
    </row>
    <row r="2252" spans="1:4" ht="12.75">
      <c r="A2252" s="105">
        <v>2249</v>
      </c>
      <c r="B2252" s="106">
        <v>34776</v>
      </c>
      <c r="C2252" s="105">
        <v>26.12</v>
      </c>
      <c r="D2252" s="105">
        <f t="shared" si="35"/>
        <v>1128</v>
      </c>
    </row>
    <row r="2253" spans="1:4" ht="12.75">
      <c r="A2253" s="105">
        <v>2250</v>
      </c>
      <c r="B2253" s="106">
        <v>34779</v>
      </c>
      <c r="C2253" s="105">
        <v>25.69</v>
      </c>
      <c r="D2253" s="105">
        <f t="shared" si="35"/>
        <v>1127</v>
      </c>
    </row>
    <row r="2254" spans="1:4" ht="12.75">
      <c r="A2254" s="105">
        <v>2251</v>
      </c>
      <c r="B2254" s="106">
        <v>34780</v>
      </c>
      <c r="C2254" s="105">
        <v>25.08</v>
      </c>
      <c r="D2254" s="105">
        <f t="shared" si="35"/>
        <v>1126</v>
      </c>
    </row>
    <row r="2255" spans="1:4" ht="12.75">
      <c r="A2255" s="105">
        <v>2252</v>
      </c>
      <c r="B2255" s="106">
        <v>34781</v>
      </c>
      <c r="C2255" s="105">
        <v>26.11</v>
      </c>
      <c r="D2255" s="105">
        <f t="shared" si="35"/>
        <v>1125</v>
      </c>
    </row>
    <row r="2256" spans="1:4" ht="12.75">
      <c r="A2256" s="105">
        <v>2253</v>
      </c>
      <c r="B2256" s="106">
        <v>34782</v>
      </c>
      <c r="C2256" s="105">
        <v>26.86</v>
      </c>
      <c r="D2256" s="105">
        <f t="shared" si="35"/>
        <v>1124</v>
      </c>
    </row>
    <row r="2257" spans="1:4" ht="12.75">
      <c r="A2257" s="105">
        <v>2254</v>
      </c>
      <c r="B2257" s="106">
        <v>34783</v>
      </c>
      <c r="C2257" s="105">
        <v>26.3</v>
      </c>
      <c r="D2257" s="105">
        <f t="shared" si="35"/>
        <v>1123</v>
      </c>
    </row>
    <row r="2258" spans="1:4" ht="12.75">
      <c r="A2258" s="105">
        <v>2255</v>
      </c>
      <c r="B2258" s="106">
        <v>34786</v>
      </c>
      <c r="C2258" s="105">
        <v>27.5</v>
      </c>
      <c r="D2258" s="105">
        <f t="shared" si="35"/>
        <v>1122</v>
      </c>
    </row>
    <row r="2259" spans="1:4" ht="12.75">
      <c r="A2259" s="105">
        <v>2256</v>
      </c>
      <c r="B2259" s="106">
        <v>34787</v>
      </c>
      <c r="C2259" s="105">
        <v>27.49</v>
      </c>
      <c r="D2259" s="105">
        <f t="shared" si="35"/>
        <v>1121</v>
      </c>
    </row>
    <row r="2260" spans="1:4" ht="12.75">
      <c r="A2260" s="105">
        <v>2257</v>
      </c>
      <c r="B2260" s="106">
        <v>34788</v>
      </c>
      <c r="C2260" s="105">
        <v>27.39</v>
      </c>
      <c r="D2260" s="105">
        <f t="shared" si="35"/>
        <v>1120</v>
      </c>
    </row>
    <row r="2261" spans="1:4" ht="12.75">
      <c r="A2261" s="105">
        <v>2258</v>
      </c>
      <c r="B2261" s="106">
        <v>34789</v>
      </c>
      <c r="C2261" s="105">
        <v>27.49</v>
      </c>
      <c r="D2261" s="105">
        <f t="shared" si="35"/>
        <v>1119</v>
      </c>
    </row>
    <row r="2262" spans="1:4" ht="12.75">
      <c r="A2262" s="105">
        <v>2259</v>
      </c>
      <c r="B2262" s="106">
        <v>34793</v>
      </c>
      <c r="C2262" s="105">
        <v>28.61</v>
      </c>
      <c r="D2262" s="105">
        <f t="shared" si="35"/>
        <v>1118</v>
      </c>
    </row>
    <row r="2263" spans="1:4" ht="12.75">
      <c r="A2263" s="105">
        <v>2260</v>
      </c>
      <c r="B2263" s="106">
        <v>34794</v>
      </c>
      <c r="C2263" s="105">
        <v>28.81</v>
      </c>
      <c r="D2263" s="105">
        <f t="shared" si="35"/>
        <v>1117</v>
      </c>
    </row>
    <row r="2264" spans="1:4" ht="12.75">
      <c r="A2264" s="105">
        <v>2261</v>
      </c>
      <c r="B2264" s="106">
        <v>34795</v>
      </c>
      <c r="C2264" s="105">
        <v>29.69</v>
      </c>
      <c r="D2264" s="105">
        <f t="shared" si="35"/>
        <v>1116</v>
      </c>
    </row>
    <row r="2265" spans="1:4" ht="12.75">
      <c r="A2265" s="105">
        <v>2262</v>
      </c>
      <c r="B2265" s="106">
        <v>34796</v>
      </c>
      <c r="C2265" s="105">
        <v>29.41</v>
      </c>
      <c r="D2265" s="105">
        <f t="shared" si="35"/>
        <v>1115</v>
      </c>
    </row>
    <row r="2266" spans="1:4" ht="12.75">
      <c r="A2266" s="105">
        <v>2263</v>
      </c>
      <c r="B2266" s="106">
        <v>34797</v>
      </c>
      <c r="C2266" s="105">
        <v>29.53</v>
      </c>
      <c r="D2266" s="105">
        <f t="shared" si="35"/>
        <v>1114</v>
      </c>
    </row>
    <row r="2267" spans="1:4" ht="12.75">
      <c r="A2267" s="105">
        <v>2264</v>
      </c>
      <c r="B2267" s="106">
        <v>34800</v>
      </c>
      <c r="C2267" s="105">
        <v>29.44</v>
      </c>
      <c r="D2267" s="105">
        <f t="shared" si="35"/>
        <v>1113</v>
      </c>
    </row>
    <row r="2268" spans="1:4" ht="12.75">
      <c r="A2268" s="105">
        <v>2265</v>
      </c>
      <c r="B2268" s="106">
        <v>34801</v>
      </c>
      <c r="C2268" s="105">
        <v>28.53</v>
      </c>
      <c r="D2268" s="105">
        <f t="shared" si="35"/>
        <v>1112</v>
      </c>
    </row>
    <row r="2269" spans="1:4" ht="12.75">
      <c r="A2269" s="105">
        <v>2266</v>
      </c>
      <c r="B2269" s="106">
        <v>34802</v>
      </c>
      <c r="C2269" s="105">
        <v>27.69</v>
      </c>
      <c r="D2269" s="105">
        <f t="shared" si="35"/>
        <v>1111</v>
      </c>
    </row>
    <row r="2270" spans="1:4" ht="12.75">
      <c r="A2270" s="105">
        <v>2267</v>
      </c>
      <c r="B2270" s="106">
        <v>34803</v>
      </c>
      <c r="C2270" s="105">
        <v>27.58</v>
      </c>
      <c r="D2270" s="105">
        <f t="shared" si="35"/>
        <v>1110</v>
      </c>
    </row>
    <row r="2271" spans="1:4" ht="12.75">
      <c r="A2271" s="105">
        <v>2268</v>
      </c>
      <c r="B2271" s="106">
        <v>34804</v>
      </c>
      <c r="C2271" s="105">
        <v>26.42</v>
      </c>
      <c r="D2271" s="105">
        <f t="shared" si="35"/>
        <v>1109</v>
      </c>
    </row>
    <row r="2272" spans="1:4" ht="12.75">
      <c r="A2272" s="105">
        <v>2269</v>
      </c>
      <c r="B2272" s="106">
        <v>34807</v>
      </c>
      <c r="C2272" s="105">
        <v>25</v>
      </c>
      <c r="D2272" s="105">
        <f t="shared" si="35"/>
        <v>1108</v>
      </c>
    </row>
    <row r="2273" spans="1:4" ht="12.75">
      <c r="A2273" s="105">
        <v>2270</v>
      </c>
      <c r="B2273" s="106">
        <v>34808</v>
      </c>
      <c r="C2273" s="105">
        <v>25.39</v>
      </c>
      <c r="D2273" s="105">
        <f t="shared" si="35"/>
        <v>1107</v>
      </c>
    </row>
    <row r="2274" spans="1:4" ht="12.75">
      <c r="A2274" s="105">
        <v>2271</v>
      </c>
      <c r="B2274" s="106">
        <v>34809</v>
      </c>
      <c r="C2274" s="105">
        <v>26.99</v>
      </c>
      <c r="D2274" s="105">
        <f t="shared" si="35"/>
        <v>1106</v>
      </c>
    </row>
    <row r="2275" spans="1:4" ht="12.75">
      <c r="A2275" s="105">
        <v>2272</v>
      </c>
      <c r="B2275" s="106">
        <v>34810</v>
      </c>
      <c r="C2275" s="105">
        <v>28.3</v>
      </c>
      <c r="D2275" s="105">
        <f t="shared" si="35"/>
        <v>1105</v>
      </c>
    </row>
    <row r="2276" spans="1:4" ht="12.75">
      <c r="A2276" s="105">
        <v>2273</v>
      </c>
      <c r="B2276" s="106">
        <v>34811</v>
      </c>
      <c r="C2276" s="105">
        <v>29.34</v>
      </c>
      <c r="D2276" s="105">
        <f t="shared" si="35"/>
        <v>1104</v>
      </c>
    </row>
    <row r="2277" spans="1:4" ht="12.75">
      <c r="A2277" s="105">
        <v>2274</v>
      </c>
      <c r="B2277" s="106">
        <v>34814</v>
      </c>
      <c r="C2277" s="105">
        <v>29.41</v>
      </c>
      <c r="D2277" s="105">
        <f t="shared" si="35"/>
        <v>1103</v>
      </c>
    </row>
    <row r="2278" spans="1:4" ht="12.75">
      <c r="A2278" s="105">
        <v>2275</v>
      </c>
      <c r="B2278" s="106">
        <v>34815</v>
      </c>
      <c r="C2278" s="105">
        <v>28.76</v>
      </c>
      <c r="D2278" s="105">
        <f t="shared" si="35"/>
        <v>1102</v>
      </c>
    </row>
    <row r="2279" spans="1:4" ht="12.75">
      <c r="A2279" s="105">
        <v>2276</v>
      </c>
      <c r="B2279" s="106">
        <v>34816</v>
      </c>
      <c r="C2279" s="105">
        <v>27.94</v>
      </c>
      <c r="D2279" s="105">
        <f t="shared" si="35"/>
        <v>1101</v>
      </c>
    </row>
    <row r="2280" spans="1:4" ht="12.75">
      <c r="A2280" s="105">
        <v>2277</v>
      </c>
      <c r="B2280" s="106">
        <v>34817</v>
      </c>
      <c r="C2280" s="105">
        <v>27.3</v>
      </c>
      <c r="D2280" s="105">
        <f t="shared" si="35"/>
        <v>1100</v>
      </c>
    </row>
    <row r="2281" spans="1:4" ht="12.75">
      <c r="A2281" s="105">
        <v>2278</v>
      </c>
      <c r="B2281" s="106">
        <v>34818</v>
      </c>
      <c r="C2281" s="105">
        <v>28.51</v>
      </c>
      <c r="D2281" s="105">
        <f t="shared" si="35"/>
        <v>1099</v>
      </c>
    </row>
    <row r="2282" spans="1:4" ht="12.75">
      <c r="A2282" s="105">
        <v>2279</v>
      </c>
      <c r="B2282" s="106">
        <v>34821</v>
      </c>
      <c r="C2282" s="105">
        <v>28.41</v>
      </c>
      <c r="D2282" s="105">
        <f t="shared" si="35"/>
        <v>1098</v>
      </c>
    </row>
    <row r="2283" spans="1:4" ht="12.75">
      <c r="A2283" s="105">
        <v>2280</v>
      </c>
      <c r="B2283" s="106">
        <v>34822</v>
      </c>
      <c r="C2283" s="105">
        <v>27.16</v>
      </c>
      <c r="D2283" s="105">
        <f t="shared" si="35"/>
        <v>1097</v>
      </c>
    </row>
    <row r="2284" spans="1:4" ht="12.75">
      <c r="A2284" s="105">
        <v>2281</v>
      </c>
      <c r="B2284" s="106">
        <v>34823</v>
      </c>
      <c r="C2284" s="105">
        <v>27.74</v>
      </c>
      <c r="D2284" s="105">
        <f t="shared" si="35"/>
        <v>1096</v>
      </c>
    </row>
    <row r="2285" spans="1:4" ht="12.75">
      <c r="A2285" s="105">
        <v>2282</v>
      </c>
      <c r="B2285" s="106">
        <v>34824</v>
      </c>
      <c r="C2285" s="105">
        <v>26.74</v>
      </c>
      <c r="D2285" s="105">
        <f t="shared" si="35"/>
        <v>1095</v>
      </c>
    </row>
    <row r="2286" spans="1:4" ht="12.75">
      <c r="A2286" s="105">
        <v>2283</v>
      </c>
      <c r="B2286" s="106">
        <v>34825</v>
      </c>
      <c r="C2286" s="105">
        <v>27.12</v>
      </c>
      <c r="D2286" s="105">
        <f t="shared" si="35"/>
        <v>1094</v>
      </c>
    </row>
    <row r="2287" spans="1:4" ht="12.75">
      <c r="A2287" s="105">
        <v>2284</v>
      </c>
      <c r="B2287" s="106">
        <v>34828</v>
      </c>
      <c r="C2287" s="105">
        <v>27.31</v>
      </c>
      <c r="D2287" s="105">
        <f t="shared" si="35"/>
        <v>1093</v>
      </c>
    </row>
    <row r="2288" spans="1:4" ht="12.75">
      <c r="A2288" s="105">
        <v>2285</v>
      </c>
      <c r="B2288" s="106">
        <v>34829</v>
      </c>
      <c r="C2288" s="105">
        <v>27.97</v>
      </c>
      <c r="D2288" s="105">
        <f t="shared" si="35"/>
        <v>1092</v>
      </c>
    </row>
    <row r="2289" spans="1:4" ht="12.75">
      <c r="A2289" s="105">
        <v>2286</v>
      </c>
      <c r="B2289" s="106">
        <v>34830</v>
      </c>
      <c r="C2289" s="105">
        <v>29.69</v>
      </c>
      <c r="D2289" s="105">
        <f t="shared" si="35"/>
        <v>1091</v>
      </c>
    </row>
    <row r="2290" spans="1:4" ht="12.75">
      <c r="A2290" s="105">
        <v>2287</v>
      </c>
      <c r="B2290" s="106">
        <v>34831</v>
      </c>
      <c r="C2290" s="105">
        <v>29.42</v>
      </c>
      <c r="D2290" s="105">
        <f t="shared" si="35"/>
        <v>1090</v>
      </c>
    </row>
    <row r="2291" spans="1:4" ht="12.75">
      <c r="A2291" s="105">
        <v>2288</v>
      </c>
      <c r="B2291" s="106">
        <v>34832</v>
      </c>
      <c r="C2291" s="105">
        <v>28.86</v>
      </c>
      <c r="D2291" s="105">
        <f t="shared" si="35"/>
        <v>1089</v>
      </c>
    </row>
    <row r="2292" spans="1:4" ht="12.75">
      <c r="A2292" s="105">
        <v>2289</v>
      </c>
      <c r="B2292" s="106">
        <v>34835</v>
      </c>
      <c r="C2292" s="105">
        <v>29.11</v>
      </c>
      <c r="D2292" s="105">
        <f t="shared" si="35"/>
        <v>1088</v>
      </c>
    </row>
    <row r="2293" spans="1:4" ht="12.75">
      <c r="A2293" s="105">
        <v>2290</v>
      </c>
      <c r="B2293" s="106">
        <v>34836</v>
      </c>
      <c r="C2293" s="105">
        <v>29.05</v>
      </c>
      <c r="D2293" s="105">
        <f t="shared" si="35"/>
        <v>1087</v>
      </c>
    </row>
    <row r="2294" spans="1:4" ht="12.75">
      <c r="A2294" s="105">
        <v>2291</v>
      </c>
      <c r="B2294" s="106">
        <v>34837</v>
      </c>
      <c r="C2294" s="105">
        <v>29.14</v>
      </c>
      <c r="D2294" s="105">
        <f t="shared" si="35"/>
        <v>1086</v>
      </c>
    </row>
    <row r="2295" spans="1:4" ht="12.75">
      <c r="A2295" s="105">
        <v>2292</v>
      </c>
      <c r="B2295" s="106">
        <v>34838</v>
      </c>
      <c r="C2295" s="105">
        <v>28.69</v>
      </c>
      <c r="D2295" s="105">
        <f t="shared" si="35"/>
        <v>1085</v>
      </c>
    </row>
    <row r="2296" spans="1:4" ht="12.75">
      <c r="A2296" s="105">
        <v>2293</v>
      </c>
      <c r="B2296" s="106">
        <v>34839</v>
      </c>
      <c r="C2296" s="105">
        <v>28.31</v>
      </c>
      <c r="D2296" s="105">
        <f t="shared" si="35"/>
        <v>1084</v>
      </c>
    </row>
    <row r="2297" spans="1:4" ht="12.75">
      <c r="A2297" s="105">
        <v>2294</v>
      </c>
      <c r="B2297" s="106">
        <v>34842</v>
      </c>
      <c r="C2297" s="105">
        <v>27.34</v>
      </c>
      <c r="D2297" s="105">
        <f t="shared" si="35"/>
        <v>1083</v>
      </c>
    </row>
    <row r="2298" spans="1:4" ht="12.75">
      <c r="A2298" s="105">
        <v>2295</v>
      </c>
      <c r="B2298" s="106">
        <v>34843</v>
      </c>
      <c r="C2298" s="105">
        <v>26.09</v>
      </c>
      <c r="D2298" s="105">
        <f t="shared" si="35"/>
        <v>1082</v>
      </c>
    </row>
    <row r="2299" spans="1:4" ht="12.75">
      <c r="A2299" s="105">
        <v>2296</v>
      </c>
      <c r="B2299" s="106">
        <v>34844</v>
      </c>
      <c r="C2299" s="105">
        <v>27.28</v>
      </c>
      <c r="D2299" s="105">
        <f t="shared" si="35"/>
        <v>1081</v>
      </c>
    </row>
    <row r="2300" spans="1:4" ht="12.75">
      <c r="A2300" s="105">
        <v>2297</v>
      </c>
      <c r="B2300" s="106">
        <v>34845</v>
      </c>
      <c r="C2300" s="105">
        <v>27</v>
      </c>
      <c r="D2300" s="105">
        <f t="shared" si="35"/>
        <v>1080</v>
      </c>
    </row>
    <row r="2301" spans="1:4" ht="12.75">
      <c r="A2301" s="105">
        <v>2298</v>
      </c>
      <c r="B2301" s="106">
        <v>34846</v>
      </c>
      <c r="C2301" s="105">
        <v>27.25</v>
      </c>
      <c r="D2301" s="105">
        <f t="shared" si="35"/>
        <v>1079</v>
      </c>
    </row>
    <row r="2302" spans="1:4" ht="12.75">
      <c r="A2302" s="105">
        <v>2299</v>
      </c>
      <c r="B2302" s="106">
        <v>34850</v>
      </c>
      <c r="C2302" s="105">
        <v>26.76</v>
      </c>
      <c r="D2302" s="105">
        <f t="shared" si="35"/>
        <v>1078</v>
      </c>
    </row>
    <row r="2303" spans="1:4" ht="12.75">
      <c r="A2303" s="105">
        <v>2300</v>
      </c>
      <c r="B2303" s="106">
        <v>34851</v>
      </c>
      <c r="C2303" s="105">
        <v>27.53</v>
      </c>
      <c r="D2303" s="105">
        <f t="shared" si="35"/>
        <v>1077</v>
      </c>
    </row>
    <row r="2304" spans="1:4" ht="12.75">
      <c r="A2304" s="105">
        <v>2301</v>
      </c>
      <c r="B2304" s="106">
        <v>34852</v>
      </c>
      <c r="C2304" s="105">
        <v>27.2</v>
      </c>
      <c r="D2304" s="105">
        <f t="shared" si="35"/>
        <v>1076</v>
      </c>
    </row>
    <row r="2305" spans="1:4" ht="12.75">
      <c r="A2305" s="105">
        <v>2302</v>
      </c>
      <c r="B2305" s="106">
        <v>34853</v>
      </c>
      <c r="C2305" s="105">
        <v>28.72</v>
      </c>
      <c r="D2305" s="105">
        <f t="shared" si="35"/>
        <v>1075</v>
      </c>
    </row>
    <row r="2306" spans="1:4" ht="12.75">
      <c r="A2306" s="105">
        <v>2303</v>
      </c>
      <c r="B2306" s="106">
        <v>34856</v>
      </c>
      <c r="C2306" s="105">
        <v>28.84</v>
      </c>
      <c r="D2306" s="105">
        <f t="shared" si="35"/>
        <v>1074</v>
      </c>
    </row>
    <row r="2307" spans="1:4" ht="12.75">
      <c r="A2307" s="105">
        <v>2304</v>
      </c>
      <c r="B2307" s="106">
        <v>34857</v>
      </c>
      <c r="C2307" s="105">
        <v>27.92</v>
      </c>
      <c r="D2307" s="105">
        <f t="shared" si="35"/>
        <v>1073</v>
      </c>
    </row>
    <row r="2308" spans="1:4" ht="12.75">
      <c r="A2308" s="105">
        <v>2305</v>
      </c>
      <c r="B2308" s="106">
        <v>34858</v>
      </c>
      <c r="C2308" s="105">
        <v>28.44</v>
      </c>
      <c r="D2308" s="105">
        <f aca="true" t="shared" si="36" ref="D2308:D2371">3377-A2308</f>
        <v>1072</v>
      </c>
    </row>
    <row r="2309" spans="1:4" ht="12.75">
      <c r="A2309" s="105">
        <v>2306</v>
      </c>
      <c r="B2309" s="106">
        <v>34859</v>
      </c>
      <c r="C2309" s="105">
        <v>27.61</v>
      </c>
      <c r="D2309" s="105">
        <f t="shared" si="36"/>
        <v>1071</v>
      </c>
    </row>
    <row r="2310" spans="1:4" ht="12.75">
      <c r="A2310" s="105">
        <v>2307</v>
      </c>
      <c r="B2310" s="106">
        <v>34860</v>
      </c>
      <c r="C2310" s="105">
        <v>27.67</v>
      </c>
      <c r="D2310" s="105">
        <f t="shared" si="36"/>
        <v>1070</v>
      </c>
    </row>
    <row r="2311" spans="1:4" ht="12.75">
      <c r="A2311" s="105">
        <v>2308</v>
      </c>
      <c r="B2311" s="106">
        <v>34863</v>
      </c>
      <c r="C2311" s="105">
        <v>26.95</v>
      </c>
      <c r="D2311" s="105">
        <f t="shared" si="36"/>
        <v>1069</v>
      </c>
    </row>
    <row r="2312" spans="1:4" ht="12.75">
      <c r="A2312" s="105">
        <v>2309</v>
      </c>
      <c r="B2312" s="106">
        <v>34864</v>
      </c>
      <c r="C2312" s="105">
        <v>27.8</v>
      </c>
      <c r="D2312" s="105">
        <f t="shared" si="36"/>
        <v>1068</v>
      </c>
    </row>
    <row r="2313" spans="1:4" ht="12.75">
      <c r="A2313" s="105">
        <v>2310</v>
      </c>
      <c r="B2313" s="106">
        <v>34865</v>
      </c>
      <c r="C2313" s="105">
        <v>29.06</v>
      </c>
      <c r="D2313" s="105">
        <f t="shared" si="36"/>
        <v>1067</v>
      </c>
    </row>
    <row r="2314" spans="1:4" ht="12.75">
      <c r="A2314" s="105">
        <v>2311</v>
      </c>
      <c r="B2314" s="106">
        <v>34866</v>
      </c>
      <c r="C2314" s="105">
        <v>29.34</v>
      </c>
      <c r="D2314" s="105">
        <f t="shared" si="36"/>
        <v>1066</v>
      </c>
    </row>
    <row r="2315" spans="1:4" ht="12.75">
      <c r="A2315" s="105">
        <v>2312</v>
      </c>
      <c r="B2315" s="106">
        <v>34867</v>
      </c>
      <c r="C2315" s="105">
        <v>29.84</v>
      </c>
      <c r="D2315" s="105">
        <f t="shared" si="36"/>
        <v>1065</v>
      </c>
    </row>
    <row r="2316" spans="1:4" ht="12.75">
      <c r="A2316" s="105">
        <v>2313</v>
      </c>
      <c r="B2316" s="106">
        <v>34870</v>
      </c>
      <c r="C2316" s="105">
        <v>30.78</v>
      </c>
      <c r="D2316" s="105">
        <f t="shared" si="36"/>
        <v>1064</v>
      </c>
    </row>
    <row r="2317" spans="1:4" ht="12.75">
      <c r="A2317" s="105">
        <v>2314</v>
      </c>
      <c r="B2317" s="106">
        <v>34871</v>
      </c>
      <c r="C2317" s="105">
        <v>29.75</v>
      </c>
      <c r="D2317" s="105">
        <f t="shared" si="36"/>
        <v>1063</v>
      </c>
    </row>
    <row r="2318" spans="1:4" ht="12.75">
      <c r="A2318" s="105">
        <v>2315</v>
      </c>
      <c r="B2318" s="106">
        <v>34872</v>
      </c>
      <c r="C2318" s="105">
        <v>30.94</v>
      </c>
      <c r="D2318" s="105">
        <f t="shared" si="36"/>
        <v>1062</v>
      </c>
    </row>
    <row r="2319" spans="1:4" ht="12.75">
      <c r="A2319" s="105">
        <v>2316</v>
      </c>
      <c r="B2319" s="106">
        <v>34873</v>
      </c>
      <c r="C2319" s="105">
        <v>30.12</v>
      </c>
      <c r="D2319" s="105">
        <f t="shared" si="36"/>
        <v>1061</v>
      </c>
    </row>
    <row r="2320" spans="1:4" ht="12.75">
      <c r="A2320" s="105">
        <v>2317</v>
      </c>
      <c r="B2320" s="106">
        <v>34874</v>
      </c>
      <c r="C2320" s="105">
        <v>30.66</v>
      </c>
      <c r="D2320" s="105">
        <f t="shared" si="36"/>
        <v>1060</v>
      </c>
    </row>
    <row r="2321" spans="1:4" ht="12.75">
      <c r="A2321" s="105">
        <v>2318</v>
      </c>
      <c r="B2321" s="106">
        <v>34877</v>
      </c>
      <c r="C2321" s="105">
        <v>30.97</v>
      </c>
      <c r="D2321" s="105">
        <f t="shared" si="36"/>
        <v>1059</v>
      </c>
    </row>
    <row r="2322" spans="1:4" ht="12.75">
      <c r="A2322" s="105">
        <v>2319</v>
      </c>
      <c r="B2322" s="106">
        <v>34878</v>
      </c>
      <c r="C2322" s="105">
        <v>31.25</v>
      </c>
      <c r="D2322" s="105">
        <f t="shared" si="36"/>
        <v>1058</v>
      </c>
    </row>
    <row r="2323" spans="1:4" ht="12.75">
      <c r="A2323" s="105">
        <v>2320</v>
      </c>
      <c r="B2323" s="106">
        <v>34879</v>
      </c>
      <c r="C2323" s="105">
        <v>32.22</v>
      </c>
      <c r="D2323" s="105">
        <f t="shared" si="36"/>
        <v>1057</v>
      </c>
    </row>
    <row r="2324" spans="1:4" ht="12.75">
      <c r="A2324" s="105">
        <v>2321</v>
      </c>
      <c r="B2324" s="106">
        <v>34880</v>
      </c>
      <c r="C2324" s="105">
        <v>32.19</v>
      </c>
      <c r="D2324" s="105">
        <f t="shared" si="36"/>
        <v>1056</v>
      </c>
    </row>
    <row r="2325" spans="1:4" ht="12.75">
      <c r="A2325" s="105">
        <v>2322</v>
      </c>
      <c r="B2325" s="106">
        <v>34881</v>
      </c>
      <c r="C2325" s="105">
        <v>33.53</v>
      </c>
      <c r="D2325" s="105">
        <f t="shared" si="36"/>
        <v>1055</v>
      </c>
    </row>
    <row r="2326" spans="1:4" ht="12.75">
      <c r="A2326" s="105">
        <v>2323</v>
      </c>
      <c r="B2326" s="106">
        <v>34885</v>
      </c>
      <c r="C2326" s="105">
        <v>33.35</v>
      </c>
      <c r="D2326" s="105">
        <f t="shared" si="36"/>
        <v>1054</v>
      </c>
    </row>
    <row r="2327" spans="1:4" ht="12.75">
      <c r="A2327" s="105">
        <v>2324</v>
      </c>
      <c r="B2327" s="106">
        <v>34886</v>
      </c>
      <c r="C2327" s="105">
        <v>33.12</v>
      </c>
      <c r="D2327" s="105">
        <f t="shared" si="36"/>
        <v>1053</v>
      </c>
    </row>
    <row r="2328" spans="1:4" ht="12.75">
      <c r="A2328" s="105">
        <v>2325</v>
      </c>
      <c r="B2328" s="106">
        <v>34887</v>
      </c>
      <c r="C2328" s="105">
        <v>33.22</v>
      </c>
      <c r="D2328" s="105">
        <f t="shared" si="36"/>
        <v>1052</v>
      </c>
    </row>
    <row r="2329" spans="1:4" ht="12.75">
      <c r="A2329" s="105">
        <v>2326</v>
      </c>
      <c r="B2329" s="106">
        <v>34888</v>
      </c>
      <c r="C2329" s="105">
        <v>33.53</v>
      </c>
      <c r="D2329" s="105">
        <f t="shared" si="36"/>
        <v>1051</v>
      </c>
    </row>
    <row r="2330" spans="1:4" ht="12.75">
      <c r="A2330" s="105">
        <v>2327</v>
      </c>
      <c r="B2330" s="106">
        <v>34891</v>
      </c>
      <c r="C2330" s="105">
        <v>32.81</v>
      </c>
      <c r="D2330" s="105">
        <f t="shared" si="36"/>
        <v>1050</v>
      </c>
    </row>
    <row r="2331" spans="1:4" ht="12.75">
      <c r="A2331" s="105">
        <v>2328</v>
      </c>
      <c r="B2331" s="106">
        <v>34892</v>
      </c>
      <c r="C2331" s="105">
        <v>32.62</v>
      </c>
      <c r="D2331" s="105">
        <f t="shared" si="36"/>
        <v>1049</v>
      </c>
    </row>
    <row r="2332" spans="1:4" ht="12.75">
      <c r="A2332" s="105">
        <v>2329</v>
      </c>
      <c r="B2332" s="106">
        <v>34893</v>
      </c>
      <c r="C2332" s="105">
        <v>32.65</v>
      </c>
      <c r="D2332" s="105">
        <f t="shared" si="36"/>
        <v>1048</v>
      </c>
    </row>
    <row r="2333" spans="1:4" ht="12.75">
      <c r="A2333" s="105">
        <v>2330</v>
      </c>
      <c r="B2333" s="106">
        <v>34894</v>
      </c>
      <c r="C2333" s="105">
        <v>33.28</v>
      </c>
      <c r="D2333" s="105">
        <f t="shared" si="36"/>
        <v>1047</v>
      </c>
    </row>
    <row r="2334" spans="1:4" ht="12.75">
      <c r="A2334" s="105">
        <v>2331</v>
      </c>
      <c r="B2334" s="106">
        <v>34895</v>
      </c>
      <c r="C2334" s="105">
        <v>33</v>
      </c>
      <c r="D2334" s="105">
        <f t="shared" si="36"/>
        <v>1046</v>
      </c>
    </row>
    <row r="2335" spans="1:4" ht="12.75">
      <c r="A2335" s="105">
        <v>2332</v>
      </c>
      <c r="B2335" s="106">
        <v>34898</v>
      </c>
      <c r="C2335" s="105">
        <v>32.47</v>
      </c>
      <c r="D2335" s="105">
        <f t="shared" si="36"/>
        <v>1045</v>
      </c>
    </row>
    <row r="2336" spans="1:4" ht="12.75">
      <c r="A2336" s="105">
        <v>2333</v>
      </c>
      <c r="B2336" s="106">
        <v>34899</v>
      </c>
      <c r="C2336" s="105">
        <v>31.12</v>
      </c>
      <c r="D2336" s="105">
        <f t="shared" si="36"/>
        <v>1044</v>
      </c>
    </row>
    <row r="2337" spans="1:4" ht="12.75">
      <c r="A2337" s="105">
        <v>2334</v>
      </c>
      <c r="B2337" s="106">
        <v>34900</v>
      </c>
      <c r="C2337" s="105">
        <v>31.53</v>
      </c>
      <c r="D2337" s="105">
        <f t="shared" si="36"/>
        <v>1043</v>
      </c>
    </row>
    <row r="2338" spans="1:4" ht="12.75">
      <c r="A2338" s="105">
        <v>2335</v>
      </c>
      <c r="B2338" s="106">
        <v>34901</v>
      </c>
      <c r="C2338" s="105">
        <v>30.57</v>
      </c>
      <c r="D2338" s="105">
        <f t="shared" si="36"/>
        <v>1042</v>
      </c>
    </row>
    <row r="2339" spans="1:4" ht="12.75">
      <c r="A2339" s="105">
        <v>2336</v>
      </c>
      <c r="B2339" s="106">
        <v>34902</v>
      </c>
      <c r="C2339" s="105">
        <v>31.47</v>
      </c>
      <c r="D2339" s="105">
        <f t="shared" si="36"/>
        <v>1041</v>
      </c>
    </row>
    <row r="2340" spans="1:4" ht="12.75">
      <c r="A2340" s="105">
        <v>2337</v>
      </c>
      <c r="B2340" s="106">
        <v>34905</v>
      </c>
      <c r="C2340" s="105">
        <v>30.53</v>
      </c>
      <c r="D2340" s="105">
        <f t="shared" si="36"/>
        <v>1040</v>
      </c>
    </row>
    <row r="2341" spans="1:4" ht="12.75">
      <c r="A2341" s="105">
        <v>2338</v>
      </c>
      <c r="B2341" s="106">
        <v>34906</v>
      </c>
      <c r="C2341" s="105">
        <v>31.47</v>
      </c>
      <c r="D2341" s="105">
        <f t="shared" si="36"/>
        <v>1039</v>
      </c>
    </row>
    <row r="2342" spans="1:4" ht="12.75">
      <c r="A2342" s="105">
        <v>2339</v>
      </c>
      <c r="B2342" s="106">
        <v>34907</v>
      </c>
      <c r="C2342" s="105">
        <v>31.66</v>
      </c>
      <c r="D2342" s="105">
        <f t="shared" si="36"/>
        <v>1038</v>
      </c>
    </row>
    <row r="2343" spans="1:4" ht="12.75">
      <c r="A2343" s="105">
        <v>2340</v>
      </c>
      <c r="B2343" s="106">
        <v>34908</v>
      </c>
      <c r="C2343" s="105">
        <v>30.88</v>
      </c>
      <c r="D2343" s="105">
        <f t="shared" si="36"/>
        <v>1037</v>
      </c>
    </row>
    <row r="2344" spans="1:4" ht="12.75">
      <c r="A2344" s="105">
        <v>2341</v>
      </c>
      <c r="B2344" s="106">
        <v>34909</v>
      </c>
      <c r="C2344" s="105">
        <v>31.07</v>
      </c>
      <c r="D2344" s="105">
        <f t="shared" si="36"/>
        <v>1036</v>
      </c>
    </row>
    <row r="2345" spans="1:4" ht="12.75">
      <c r="A2345" s="105">
        <v>2342</v>
      </c>
      <c r="B2345" s="106">
        <v>34912</v>
      </c>
      <c r="C2345" s="105">
        <v>30.91</v>
      </c>
      <c r="D2345" s="105">
        <f t="shared" si="36"/>
        <v>1035</v>
      </c>
    </row>
    <row r="2346" spans="1:4" ht="12.75">
      <c r="A2346" s="105">
        <v>2343</v>
      </c>
      <c r="B2346" s="106">
        <v>34913</v>
      </c>
      <c r="C2346" s="105">
        <v>30.57</v>
      </c>
      <c r="D2346" s="105">
        <f t="shared" si="36"/>
        <v>1034</v>
      </c>
    </row>
    <row r="2347" spans="1:4" ht="12.75">
      <c r="A2347" s="105">
        <v>2344</v>
      </c>
      <c r="B2347" s="106">
        <v>34914</v>
      </c>
      <c r="C2347" s="105">
        <v>30.25</v>
      </c>
      <c r="D2347" s="105">
        <f t="shared" si="36"/>
        <v>1033</v>
      </c>
    </row>
    <row r="2348" spans="1:4" ht="12.75">
      <c r="A2348" s="105">
        <v>2345</v>
      </c>
      <c r="B2348" s="106">
        <v>34915</v>
      </c>
      <c r="C2348" s="105">
        <v>30.75</v>
      </c>
      <c r="D2348" s="105">
        <f t="shared" si="36"/>
        <v>1032</v>
      </c>
    </row>
    <row r="2349" spans="1:4" ht="12.75">
      <c r="A2349" s="105">
        <v>2346</v>
      </c>
      <c r="B2349" s="106">
        <v>34916</v>
      </c>
      <c r="C2349" s="105">
        <v>31.12</v>
      </c>
      <c r="D2349" s="105">
        <f t="shared" si="36"/>
        <v>1031</v>
      </c>
    </row>
    <row r="2350" spans="1:4" ht="12.75">
      <c r="A2350" s="105">
        <v>2347</v>
      </c>
      <c r="B2350" s="106">
        <v>34919</v>
      </c>
      <c r="C2350" s="105">
        <v>29.91</v>
      </c>
      <c r="D2350" s="105">
        <f t="shared" si="36"/>
        <v>1030</v>
      </c>
    </row>
    <row r="2351" spans="1:4" ht="12.75">
      <c r="A2351" s="105">
        <v>2348</v>
      </c>
      <c r="B2351" s="106">
        <v>34920</v>
      </c>
      <c r="C2351" s="105">
        <v>29.38</v>
      </c>
      <c r="D2351" s="105">
        <f t="shared" si="36"/>
        <v>1029</v>
      </c>
    </row>
    <row r="2352" spans="1:4" ht="12.75">
      <c r="A2352" s="105">
        <v>2349</v>
      </c>
      <c r="B2352" s="106">
        <v>34921</v>
      </c>
      <c r="C2352" s="105">
        <v>31.47</v>
      </c>
      <c r="D2352" s="105">
        <f t="shared" si="36"/>
        <v>1028</v>
      </c>
    </row>
    <row r="2353" spans="1:4" ht="12.75">
      <c r="A2353" s="105">
        <v>2350</v>
      </c>
      <c r="B2353" s="106">
        <v>34922</v>
      </c>
      <c r="C2353" s="105">
        <v>30.84</v>
      </c>
      <c r="D2353" s="105">
        <f t="shared" si="36"/>
        <v>1027</v>
      </c>
    </row>
    <row r="2354" spans="1:4" ht="12.75">
      <c r="A2354" s="105">
        <v>2351</v>
      </c>
      <c r="B2354" s="106">
        <v>34923</v>
      </c>
      <c r="C2354" s="105">
        <v>31.78</v>
      </c>
      <c r="D2354" s="105">
        <f t="shared" si="36"/>
        <v>1026</v>
      </c>
    </row>
    <row r="2355" spans="1:4" ht="12.75">
      <c r="A2355" s="105">
        <v>2352</v>
      </c>
      <c r="B2355" s="106">
        <v>34926</v>
      </c>
      <c r="C2355" s="105">
        <v>31.75</v>
      </c>
      <c r="D2355" s="105">
        <f t="shared" si="36"/>
        <v>1025</v>
      </c>
    </row>
    <row r="2356" spans="1:4" ht="12.75">
      <c r="A2356" s="105">
        <v>2353</v>
      </c>
      <c r="B2356" s="106">
        <v>34927</v>
      </c>
      <c r="C2356" s="105">
        <v>32.12</v>
      </c>
      <c r="D2356" s="105">
        <f t="shared" si="36"/>
        <v>1024</v>
      </c>
    </row>
    <row r="2357" spans="1:4" ht="12.75">
      <c r="A2357" s="105">
        <v>2354</v>
      </c>
      <c r="B2357" s="106">
        <v>34928</v>
      </c>
      <c r="C2357" s="105">
        <v>31.66</v>
      </c>
      <c r="D2357" s="105">
        <f t="shared" si="36"/>
        <v>1023</v>
      </c>
    </row>
    <row r="2358" spans="1:4" ht="12.75">
      <c r="A2358" s="105">
        <v>2355</v>
      </c>
      <c r="B2358" s="106">
        <v>34929</v>
      </c>
      <c r="C2358" s="105">
        <v>31.12</v>
      </c>
      <c r="D2358" s="105">
        <f t="shared" si="36"/>
        <v>1022</v>
      </c>
    </row>
    <row r="2359" spans="1:4" ht="12.75">
      <c r="A2359" s="105">
        <v>2356</v>
      </c>
      <c r="B2359" s="106">
        <v>34930</v>
      </c>
      <c r="C2359" s="105">
        <v>32.06</v>
      </c>
      <c r="D2359" s="105">
        <f t="shared" si="36"/>
        <v>1021</v>
      </c>
    </row>
    <row r="2360" spans="1:4" ht="12.75">
      <c r="A2360" s="105">
        <v>2357</v>
      </c>
      <c r="B2360" s="106">
        <v>34933</v>
      </c>
      <c r="C2360" s="105">
        <v>32.88</v>
      </c>
      <c r="D2360" s="105">
        <f t="shared" si="36"/>
        <v>1020</v>
      </c>
    </row>
    <row r="2361" spans="1:4" ht="12.75">
      <c r="A2361" s="105">
        <v>2358</v>
      </c>
      <c r="B2361" s="106">
        <v>34934</v>
      </c>
      <c r="C2361" s="105">
        <v>33.19</v>
      </c>
      <c r="D2361" s="105">
        <f t="shared" si="36"/>
        <v>1019</v>
      </c>
    </row>
    <row r="2362" spans="1:4" ht="12.75">
      <c r="A2362" s="105">
        <v>2359</v>
      </c>
      <c r="B2362" s="106">
        <v>34935</v>
      </c>
      <c r="C2362" s="105">
        <v>34.31</v>
      </c>
      <c r="D2362" s="105">
        <f t="shared" si="36"/>
        <v>1018</v>
      </c>
    </row>
    <row r="2363" spans="1:4" ht="12.75">
      <c r="A2363" s="105">
        <v>2360</v>
      </c>
      <c r="B2363" s="106">
        <v>34936</v>
      </c>
      <c r="C2363" s="105">
        <v>34.47</v>
      </c>
      <c r="D2363" s="105">
        <f t="shared" si="36"/>
        <v>1017</v>
      </c>
    </row>
    <row r="2364" spans="1:4" ht="12.75">
      <c r="A2364" s="105">
        <v>2361</v>
      </c>
      <c r="B2364" s="106">
        <v>34937</v>
      </c>
      <c r="C2364" s="105">
        <v>34.25</v>
      </c>
      <c r="D2364" s="105">
        <f t="shared" si="36"/>
        <v>1016</v>
      </c>
    </row>
    <row r="2365" spans="1:4" ht="12.75">
      <c r="A2365" s="105">
        <v>2362</v>
      </c>
      <c r="B2365" s="106">
        <v>34940</v>
      </c>
      <c r="C2365" s="105">
        <v>33.38</v>
      </c>
      <c r="D2365" s="105">
        <f t="shared" si="36"/>
        <v>1015</v>
      </c>
    </row>
    <row r="2366" spans="1:4" ht="12.75">
      <c r="A2366" s="105">
        <v>2363</v>
      </c>
      <c r="B2366" s="106">
        <v>34941</v>
      </c>
      <c r="C2366" s="105">
        <v>33.9</v>
      </c>
      <c r="D2366" s="105">
        <f t="shared" si="36"/>
        <v>1014</v>
      </c>
    </row>
    <row r="2367" spans="1:4" ht="12.75">
      <c r="A2367" s="105">
        <v>2364</v>
      </c>
      <c r="B2367" s="106">
        <v>34942</v>
      </c>
      <c r="C2367" s="105">
        <v>34.47</v>
      </c>
      <c r="D2367" s="105">
        <f t="shared" si="36"/>
        <v>1013</v>
      </c>
    </row>
    <row r="2368" spans="1:4" ht="12.75">
      <c r="A2368" s="105">
        <v>2365</v>
      </c>
      <c r="B2368" s="106">
        <v>34943</v>
      </c>
      <c r="C2368" s="105">
        <v>34.12</v>
      </c>
      <c r="D2368" s="105">
        <f t="shared" si="36"/>
        <v>1012</v>
      </c>
    </row>
    <row r="2369" spans="1:4" ht="12.75">
      <c r="A2369" s="105">
        <v>2366</v>
      </c>
      <c r="B2369" s="106">
        <v>34944</v>
      </c>
      <c r="C2369" s="105">
        <v>35.47</v>
      </c>
      <c r="D2369" s="105">
        <f t="shared" si="36"/>
        <v>1011</v>
      </c>
    </row>
    <row r="2370" spans="1:4" ht="12.75">
      <c r="A2370" s="105">
        <v>2367</v>
      </c>
      <c r="B2370" s="106">
        <v>34948</v>
      </c>
      <c r="C2370" s="105">
        <v>35.19</v>
      </c>
      <c r="D2370" s="105">
        <f t="shared" si="36"/>
        <v>1010</v>
      </c>
    </row>
    <row r="2371" spans="1:4" ht="12.75">
      <c r="A2371" s="105">
        <v>2368</v>
      </c>
      <c r="B2371" s="106">
        <v>34949</v>
      </c>
      <c r="C2371" s="105">
        <v>34.47</v>
      </c>
      <c r="D2371" s="105">
        <f t="shared" si="36"/>
        <v>1009</v>
      </c>
    </row>
    <row r="2372" spans="1:4" ht="12.75">
      <c r="A2372" s="105">
        <v>2369</v>
      </c>
      <c r="B2372" s="106">
        <v>34950</v>
      </c>
      <c r="C2372" s="105">
        <v>34.97</v>
      </c>
      <c r="D2372" s="105">
        <f aca="true" t="shared" si="37" ref="D2372:D2435">3377-A2372</f>
        <v>1008</v>
      </c>
    </row>
    <row r="2373" spans="1:4" ht="12.75">
      <c r="A2373" s="105">
        <v>2370</v>
      </c>
      <c r="B2373" s="106">
        <v>34951</v>
      </c>
      <c r="C2373" s="105">
        <v>35.38</v>
      </c>
      <c r="D2373" s="105">
        <f t="shared" si="37"/>
        <v>1007</v>
      </c>
    </row>
    <row r="2374" spans="1:4" ht="12.75">
      <c r="A2374" s="105">
        <v>2371</v>
      </c>
      <c r="B2374" s="106">
        <v>34954</v>
      </c>
      <c r="C2374" s="105">
        <v>35.35</v>
      </c>
      <c r="D2374" s="105">
        <f t="shared" si="37"/>
        <v>1006</v>
      </c>
    </row>
    <row r="2375" spans="1:4" ht="12.75">
      <c r="A2375" s="105">
        <v>2372</v>
      </c>
      <c r="B2375" s="106">
        <v>34955</v>
      </c>
      <c r="C2375" s="105">
        <v>35.97</v>
      </c>
      <c r="D2375" s="105">
        <f t="shared" si="37"/>
        <v>1005</v>
      </c>
    </row>
    <row r="2376" spans="1:4" ht="12.75">
      <c r="A2376" s="105">
        <v>2373</v>
      </c>
      <c r="B2376" s="106">
        <v>34956</v>
      </c>
      <c r="C2376" s="105">
        <v>35.25</v>
      </c>
      <c r="D2376" s="105">
        <f t="shared" si="37"/>
        <v>1004</v>
      </c>
    </row>
    <row r="2377" spans="1:4" ht="12.75">
      <c r="A2377" s="105">
        <v>2374</v>
      </c>
      <c r="B2377" s="106">
        <v>34957</v>
      </c>
      <c r="C2377" s="105">
        <v>35.25</v>
      </c>
      <c r="D2377" s="105">
        <f t="shared" si="37"/>
        <v>1003</v>
      </c>
    </row>
    <row r="2378" spans="1:4" ht="12.75">
      <c r="A2378" s="105">
        <v>2375</v>
      </c>
      <c r="B2378" s="106">
        <v>34958</v>
      </c>
      <c r="C2378" s="105">
        <v>36.75</v>
      </c>
      <c r="D2378" s="105">
        <f t="shared" si="37"/>
        <v>1002</v>
      </c>
    </row>
    <row r="2379" spans="1:4" ht="12.75">
      <c r="A2379" s="105">
        <v>2376</v>
      </c>
      <c r="B2379" s="106">
        <v>34961</v>
      </c>
      <c r="C2379" s="105">
        <v>36.6</v>
      </c>
      <c r="D2379" s="105">
        <f t="shared" si="37"/>
        <v>1001</v>
      </c>
    </row>
    <row r="2380" spans="1:4" ht="12.75">
      <c r="A2380" s="105">
        <v>2377</v>
      </c>
      <c r="B2380" s="106">
        <v>34962</v>
      </c>
      <c r="C2380" s="105">
        <v>35.56</v>
      </c>
      <c r="D2380" s="105">
        <f t="shared" si="37"/>
        <v>1000</v>
      </c>
    </row>
    <row r="2381" spans="1:4" ht="12.75">
      <c r="A2381" s="105">
        <v>2378</v>
      </c>
      <c r="B2381" s="106">
        <v>34963</v>
      </c>
      <c r="C2381" s="105">
        <v>36.12</v>
      </c>
      <c r="D2381" s="105">
        <f t="shared" si="37"/>
        <v>999</v>
      </c>
    </row>
    <row r="2382" spans="1:4" ht="12.75">
      <c r="A2382" s="105">
        <v>2379</v>
      </c>
      <c r="B2382" s="106">
        <v>34964</v>
      </c>
      <c r="C2382" s="105">
        <v>34.69</v>
      </c>
      <c r="D2382" s="105">
        <f t="shared" si="37"/>
        <v>998</v>
      </c>
    </row>
    <row r="2383" spans="1:4" ht="12.75">
      <c r="A2383" s="105">
        <v>2380</v>
      </c>
      <c r="B2383" s="106">
        <v>34965</v>
      </c>
      <c r="C2383" s="105">
        <v>34.5</v>
      </c>
      <c r="D2383" s="105">
        <f t="shared" si="37"/>
        <v>997</v>
      </c>
    </row>
    <row r="2384" spans="1:4" ht="12.75">
      <c r="A2384" s="105">
        <v>2381</v>
      </c>
      <c r="B2384" s="106">
        <v>34968</v>
      </c>
      <c r="C2384" s="105">
        <v>34.06</v>
      </c>
      <c r="D2384" s="105">
        <f t="shared" si="37"/>
        <v>996</v>
      </c>
    </row>
    <row r="2385" spans="1:4" ht="12.75">
      <c r="A2385" s="105">
        <v>2382</v>
      </c>
      <c r="B2385" s="106">
        <v>34969</v>
      </c>
      <c r="C2385" s="105">
        <v>34.19</v>
      </c>
      <c r="D2385" s="105">
        <f t="shared" si="37"/>
        <v>995</v>
      </c>
    </row>
    <row r="2386" spans="1:4" ht="12.75">
      <c r="A2386" s="105">
        <v>2383</v>
      </c>
      <c r="B2386" s="106">
        <v>34970</v>
      </c>
      <c r="C2386" s="105">
        <v>33.4</v>
      </c>
      <c r="D2386" s="105">
        <f t="shared" si="37"/>
        <v>994</v>
      </c>
    </row>
    <row r="2387" spans="1:4" ht="12.75">
      <c r="A2387" s="105">
        <v>2384</v>
      </c>
      <c r="B2387" s="106">
        <v>34971</v>
      </c>
      <c r="C2387" s="105">
        <v>34.28</v>
      </c>
      <c r="D2387" s="105">
        <f t="shared" si="37"/>
        <v>993</v>
      </c>
    </row>
    <row r="2388" spans="1:4" ht="12.75">
      <c r="A2388" s="105">
        <v>2385</v>
      </c>
      <c r="B2388" s="106">
        <v>34972</v>
      </c>
      <c r="C2388" s="105">
        <v>34.44</v>
      </c>
      <c r="D2388" s="105">
        <f t="shared" si="37"/>
        <v>992</v>
      </c>
    </row>
    <row r="2389" spans="1:4" ht="12.75">
      <c r="A2389" s="105">
        <v>2386</v>
      </c>
      <c r="B2389" s="106">
        <v>34975</v>
      </c>
      <c r="C2389" s="105">
        <v>35.25</v>
      </c>
      <c r="D2389" s="105">
        <f t="shared" si="37"/>
        <v>991</v>
      </c>
    </row>
    <row r="2390" spans="1:4" ht="12.75">
      <c r="A2390" s="105">
        <v>2387</v>
      </c>
      <c r="B2390" s="106">
        <v>34976</v>
      </c>
      <c r="C2390" s="105">
        <v>35.81</v>
      </c>
      <c r="D2390" s="105">
        <f t="shared" si="37"/>
        <v>990</v>
      </c>
    </row>
    <row r="2391" spans="1:4" ht="12.75">
      <c r="A2391" s="105">
        <v>2388</v>
      </c>
      <c r="B2391" s="106">
        <v>34977</v>
      </c>
      <c r="C2391" s="105">
        <v>35.96</v>
      </c>
      <c r="D2391" s="105">
        <f t="shared" si="37"/>
        <v>989</v>
      </c>
    </row>
    <row r="2392" spans="1:4" ht="12.75">
      <c r="A2392" s="105">
        <v>2389</v>
      </c>
      <c r="B2392" s="106">
        <v>34978</v>
      </c>
      <c r="C2392" s="105">
        <v>35.44</v>
      </c>
      <c r="D2392" s="105">
        <f t="shared" si="37"/>
        <v>988</v>
      </c>
    </row>
    <row r="2393" spans="1:4" ht="12.75">
      <c r="A2393" s="105">
        <v>2390</v>
      </c>
      <c r="B2393" s="106">
        <v>34979</v>
      </c>
      <c r="C2393" s="105">
        <v>35.9</v>
      </c>
      <c r="D2393" s="105">
        <f t="shared" si="37"/>
        <v>987</v>
      </c>
    </row>
    <row r="2394" spans="1:4" ht="12.75">
      <c r="A2394" s="105">
        <v>2391</v>
      </c>
      <c r="B2394" s="106">
        <v>34982</v>
      </c>
      <c r="C2394" s="105">
        <v>36.22</v>
      </c>
      <c r="D2394" s="105">
        <f t="shared" si="37"/>
        <v>986</v>
      </c>
    </row>
    <row r="2395" spans="1:4" ht="12.75">
      <c r="A2395" s="105">
        <v>2392</v>
      </c>
      <c r="B2395" s="106">
        <v>34983</v>
      </c>
      <c r="C2395" s="105">
        <v>35.88</v>
      </c>
      <c r="D2395" s="105">
        <f t="shared" si="37"/>
        <v>985</v>
      </c>
    </row>
    <row r="2396" spans="1:4" ht="12.75">
      <c r="A2396" s="105">
        <v>2393</v>
      </c>
      <c r="B2396" s="106">
        <v>34984</v>
      </c>
      <c r="C2396" s="105">
        <v>35.15</v>
      </c>
      <c r="D2396" s="105">
        <f t="shared" si="37"/>
        <v>984</v>
      </c>
    </row>
    <row r="2397" spans="1:4" ht="12.75">
      <c r="A2397" s="105">
        <v>2394</v>
      </c>
      <c r="B2397" s="106">
        <v>34985</v>
      </c>
      <c r="C2397" s="105">
        <v>34.69</v>
      </c>
      <c r="D2397" s="105">
        <f t="shared" si="37"/>
        <v>983</v>
      </c>
    </row>
    <row r="2398" spans="1:4" ht="12.75">
      <c r="A2398" s="105">
        <v>2395</v>
      </c>
      <c r="B2398" s="106">
        <v>34986</v>
      </c>
      <c r="C2398" s="105">
        <v>33.6</v>
      </c>
      <c r="D2398" s="105">
        <f t="shared" si="37"/>
        <v>982</v>
      </c>
    </row>
    <row r="2399" spans="1:4" ht="12.75">
      <c r="A2399" s="105">
        <v>2396</v>
      </c>
      <c r="B2399" s="106">
        <v>34989</v>
      </c>
      <c r="C2399" s="105">
        <v>33.69</v>
      </c>
      <c r="D2399" s="105">
        <f t="shared" si="37"/>
        <v>981</v>
      </c>
    </row>
    <row r="2400" spans="1:4" ht="12.75">
      <c r="A2400" s="105">
        <v>2397</v>
      </c>
      <c r="B2400" s="106">
        <v>34990</v>
      </c>
      <c r="C2400" s="105">
        <v>33.69</v>
      </c>
      <c r="D2400" s="105">
        <f t="shared" si="37"/>
        <v>980</v>
      </c>
    </row>
    <row r="2401" spans="1:4" ht="12.75">
      <c r="A2401" s="105">
        <v>2398</v>
      </c>
      <c r="B2401" s="106">
        <v>34991</v>
      </c>
      <c r="C2401" s="105">
        <v>34.97</v>
      </c>
      <c r="D2401" s="105">
        <f t="shared" si="37"/>
        <v>979</v>
      </c>
    </row>
    <row r="2402" spans="1:4" ht="12.75">
      <c r="A2402" s="105">
        <v>2399</v>
      </c>
      <c r="B2402" s="106">
        <v>34992</v>
      </c>
      <c r="C2402" s="105">
        <v>34.6</v>
      </c>
      <c r="D2402" s="105">
        <f t="shared" si="37"/>
        <v>978</v>
      </c>
    </row>
    <row r="2403" spans="1:4" ht="12.75">
      <c r="A2403" s="105">
        <v>2400</v>
      </c>
      <c r="B2403" s="106">
        <v>34993</v>
      </c>
      <c r="C2403" s="105">
        <v>33.28</v>
      </c>
      <c r="D2403" s="105">
        <f t="shared" si="37"/>
        <v>977</v>
      </c>
    </row>
    <row r="2404" spans="1:4" ht="12.75">
      <c r="A2404" s="105">
        <v>2401</v>
      </c>
      <c r="B2404" s="106">
        <v>34996</v>
      </c>
      <c r="C2404" s="105">
        <v>33.25</v>
      </c>
      <c r="D2404" s="105">
        <f t="shared" si="37"/>
        <v>976</v>
      </c>
    </row>
    <row r="2405" spans="1:4" ht="12.75">
      <c r="A2405" s="105">
        <v>2402</v>
      </c>
      <c r="B2405" s="106">
        <v>34997</v>
      </c>
      <c r="C2405" s="105">
        <v>33.62</v>
      </c>
      <c r="D2405" s="105">
        <f t="shared" si="37"/>
        <v>975</v>
      </c>
    </row>
    <row r="2406" spans="1:4" ht="12.75">
      <c r="A2406" s="105">
        <v>2403</v>
      </c>
      <c r="B2406" s="106">
        <v>34998</v>
      </c>
      <c r="C2406" s="105">
        <v>34.6</v>
      </c>
      <c r="D2406" s="105">
        <f t="shared" si="37"/>
        <v>974</v>
      </c>
    </row>
    <row r="2407" spans="1:4" ht="12.75">
      <c r="A2407" s="105">
        <v>2404</v>
      </c>
      <c r="B2407" s="106">
        <v>34999</v>
      </c>
      <c r="C2407" s="105">
        <v>35.47</v>
      </c>
      <c r="D2407" s="105">
        <f t="shared" si="37"/>
        <v>973</v>
      </c>
    </row>
    <row r="2408" spans="1:4" ht="12.75">
      <c r="A2408" s="105">
        <v>2405</v>
      </c>
      <c r="B2408" s="106">
        <v>35000</v>
      </c>
      <c r="C2408" s="105">
        <v>37</v>
      </c>
      <c r="D2408" s="105">
        <f t="shared" si="37"/>
        <v>972</v>
      </c>
    </row>
    <row r="2409" spans="1:4" ht="12.75">
      <c r="A2409" s="105">
        <v>2406</v>
      </c>
      <c r="B2409" s="106">
        <v>35003</v>
      </c>
      <c r="C2409" s="105">
        <v>36.44</v>
      </c>
      <c r="D2409" s="105">
        <f t="shared" si="37"/>
        <v>971</v>
      </c>
    </row>
    <row r="2410" spans="1:4" ht="12.75">
      <c r="A2410" s="105">
        <v>2407</v>
      </c>
      <c r="B2410" s="106">
        <v>35004</v>
      </c>
      <c r="C2410" s="105">
        <v>36.75</v>
      </c>
      <c r="D2410" s="105">
        <f t="shared" si="37"/>
        <v>970</v>
      </c>
    </row>
    <row r="2411" spans="1:4" ht="12.75">
      <c r="A2411" s="105">
        <v>2408</v>
      </c>
      <c r="B2411" s="106">
        <v>35005</v>
      </c>
      <c r="C2411" s="105">
        <v>35.75</v>
      </c>
      <c r="D2411" s="105">
        <f t="shared" si="37"/>
        <v>969</v>
      </c>
    </row>
    <row r="2412" spans="1:4" ht="12.75">
      <c r="A2412" s="105">
        <v>2409</v>
      </c>
      <c r="B2412" s="106">
        <v>35006</v>
      </c>
      <c r="C2412" s="105">
        <v>35</v>
      </c>
      <c r="D2412" s="105">
        <f t="shared" si="37"/>
        <v>968</v>
      </c>
    </row>
    <row r="2413" spans="1:4" ht="12.75">
      <c r="A2413" s="105">
        <v>2410</v>
      </c>
      <c r="B2413" s="106">
        <v>35007</v>
      </c>
      <c r="C2413" s="105">
        <v>36.72</v>
      </c>
      <c r="D2413" s="105">
        <f t="shared" si="37"/>
        <v>967</v>
      </c>
    </row>
    <row r="2414" spans="1:4" ht="12.75">
      <c r="A2414" s="105">
        <v>2411</v>
      </c>
      <c r="B2414" s="106">
        <v>35010</v>
      </c>
      <c r="C2414" s="105">
        <v>37.65</v>
      </c>
      <c r="D2414" s="105">
        <f t="shared" si="37"/>
        <v>966</v>
      </c>
    </row>
    <row r="2415" spans="1:4" ht="12.75">
      <c r="A2415" s="105">
        <v>2412</v>
      </c>
      <c r="B2415" s="106">
        <v>35011</v>
      </c>
      <c r="C2415" s="105">
        <v>37.12</v>
      </c>
      <c r="D2415" s="105">
        <f t="shared" si="37"/>
        <v>965</v>
      </c>
    </row>
    <row r="2416" spans="1:4" ht="12.75">
      <c r="A2416" s="105">
        <v>2413</v>
      </c>
      <c r="B2416" s="106">
        <v>35012</v>
      </c>
      <c r="C2416" s="105">
        <v>39.75</v>
      </c>
      <c r="D2416" s="105">
        <f t="shared" si="37"/>
        <v>964</v>
      </c>
    </row>
    <row r="2417" spans="1:4" ht="12.75">
      <c r="A2417" s="105">
        <v>2414</v>
      </c>
      <c r="B2417" s="106">
        <v>35013</v>
      </c>
      <c r="C2417" s="105">
        <v>41.88</v>
      </c>
      <c r="D2417" s="105">
        <f t="shared" si="37"/>
        <v>963</v>
      </c>
    </row>
    <row r="2418" spans="1:4" ht="12.75">
      <c r="A2418" s="105">
        <v>2415</v>
      </c>
      <c r="B2418" s="106">
        <v>35014</v>
      </c>
      <c r="C2418" s="105">
        <v>41.72</v>
      </c>
      <c r="D2418" s="105">
        <f t="shared" si="37"/>
        <v>962</v>
      </c>
    </row>
    <row r="2419" spans="1:4" ht="12.75">
      <c r="A2419" s="105">
        <v>2416</v>
      </c>
      <c r="B2419" s="106">
        <v>35017</v>
      </c>
      <c r="C2419" s="105">
        <v>41.4</v>
      </c>
      <c r="D2419" s="105">
        <f t="shared" si="37"/>
        <v>961</v>
      </c>
    </row>
    <row r="2420" spans="1:4" ht="12.75">
      <c r="A2420" s="105">
        <v>2417</v>
      </c>
      <c r="B2420" s="106">
        <v>35018</v>
      </c>
      <c r="C2420" s="105">
        <v>42.25</v>
      </c>
      <c r="D2420" s="105">
        <f t="shared" si="37"/>
        <v>960</v>
      </c>
    </row>
    <row r="2421" spans="1:4" ht="12.75">
      <c r="A2421" s="105">
        <v>2418</v>
      </c>
      <c r="B2421" s="106">
        <v>35019</v>
      </c>
      <c r="C2421" s="105">
        <v>42.38</v>
      </c>
      <c r="D2421" s="105">
        <f t="shared" si="37"/>
        <v>959</v>
      </c>
    </row>
    <row r="2422" spans="1:4" ht="12.75">
      <c r="A2422" s="105">
        <v>2419</v>
      </c>
      <c r="B2422" s="106">
        <v>35020</v>
      </c>
      <c r="C2422" s="105">
        <v>43.97</v>
      </c>
      <c r="D2422" s="105">
        <f t="shared" si="37"/>
        <v>958</v>
      </c>
    </row>
    <row r="2423" spans="1:4" ht="12.75">
      <c r="A2423" s="105">
        <v>2420</v>
      </c>
      <c r="B2423" s="106">
        <v>35021</v>
      </c>
      <c r="C2423" s="105">
        <v>44.06</v>
      </c>
      <c r="D2423" s="105">
        <f t="shared" si="37"/>
        <v>957</v>
      </c>
    </row>
    <row r="2424" spans="1:4" ht="12.75">
      <c r="A2424" s="105">
        <v>2421</v>
      </c>
      <c r="B2424" s="106">
        <v>35024</v>
      </c>
      <c r="C2424" s="105">
        <v>43.75</v>
      </c>
      <c r="D2424" s="105">
        <f t="shared" si="37"/>
        <v>956</v>
      </c>
    </row>
    <row r="2425" spans="1:4" ht="12.75">
      <c r="A2425" s="105">
        <v>2422</v>
      </c>
      <c r="B2425" s="106">
        <v>35025</v>
      </c>
      <c r="C2425" s="105">
        <v>44.25</v>
      </c>
      <c r="D2425" s="105">
        <f t="shared" si="37"/>
        <v>955</v>
      </c>
    </row>
    <row r="2426" spans="1:4" ht="12.75">
      <c r="A2426" s="105">
        <v>2423</v>
      </c>
      <c r="B2426" s="106">
        <v>35026</v>
      </c>
      <c r="C2426" s="105">
        <v>46.22</v>
      </c>
      <c r="D2426" s="105">
        <f t="shared" si="37"/>
        <v>954</v>
      </c>
    </row>
    <row r="2427" spans="1:4" ht="12.75">
      <c r="A2427" s="105">
        <v>2424</v>
      </c>
      <c r="B2427" s="106">
        <v>35028</v>
      </c>
      <c r="C2427" s="105">
        <v>46.6</v>
      </c>
      <c r="D2427" s="105">
        <f t="shared" si="37"/>
        <v>953</v>
      </c>
    </row>
    <row r="2428" spans="1:4" ht="12.75">
      <c r="A2428" s="105">
        <v>2425</v>
      </c>
      <c r="B2428" s="106">
        <v>35031</v>
      </c>
      <c r="C2428" s="105">
        <v>46.38</v>
      </c>
      <c r="D2428" s="105">
        <f t="shared" si="37"/>
        <v>952</v>
      </c>
    </row>
    <row r="2429" spans="1:4" ht="12.75">
      <c r="A2429" s="105">
        <v>2426</v>
      </c>
      <c r="B2429" s="106">
        <v>35032</v>
      </c>
      <c r="C2429" s="105">
        <v>44.6</v>
      </c>
      <c r="D2429" s="105">
        <f t="shared" si="37"/>
        <v>951</v>
      </c>
    </row>
    <row r="2430" spans="1:4" ht="12.75">
      <c r="A2430" s="105">
        <v>2427</v>
      </c>
      <c r="B2430" s="106">
        <v>35033</v>
      </c>
      <c r="C2430" s="105">
        <v>45.72</v>
      </c>
      <c r="D2430" s="105">
        <f t="shared" si="37"/>
        <v>950</v>
      </c>
    </row>
    <row r="2431" spans="1:4" ht="12.75">
      <c r="A2431" s="105">
        <v>2428</v>
      </c>
      <c r="B2431" s="106">
        <v>35034</v>
      </c>
      <c r="C2431" s="105">
        <v>46.75</v>
      </c>
      <c r="D2431" s="105">
        <f t="shared" si="37"/>
        <v>949</v>
      </c>
    </row>
    <row r="2432" spans="1:4" ht="12.75">
      <c r="A2432" s="105">
        <v>2429</v>
      </c>
      <c r="B2432" s="106">
        <v>35035</v>
      </c>
      <c r="C2432" s="105">
        <v>47.78</v>
      </c>
      <c r="D2432" s="105">
        <f t="shared" si="37"/>
        <v>948</v>
      </c>
    </row>
    <row r="2433" spans="1:4" ht="12.75">
      <c r="A2433" s="105">
        <v>2430</v>
      </c>
      <c r="B2433" s="106">
        <v>35038</v>
      </c>
      <c r="C2433" s="105">
        <v>49.12</v>
      </c>
      <c r="D2433" s="105">
        <f t="shared" si="37"/>
        <v>947</v>
      </c>
    </row>
    <row r="2434" spans="1:4" ht="12.75">
      <c r="A2434" s="105">
        <v>2431</v>
      </c>
      <c r="B2434" s="106">
        <v>35039</v>
      </c>
      <c r="C2434" s="105">
        <v>50.75</v>
      </c>
      <c r="D2434" s="105">
        <f t="shared" si="37"/>
        <v>946</v>
      </c>
    </row>
    <row r="2435" spans="1:4" ht="12.75">
      <c r="A2435" s="105">
        <v>2432</v>
      </c>
      <c r="B2435" s="106">
        <v>35040</v>
      </c>
      <c r="C2435" s="105">
        <v>49.97</v>
      </c>
      <c r="D2435" s="105">
        <f t="shared" si="37"/>
        <v>945</v>
      </c>
    </row>
    <row r="2436" spans="1:4" ht="12.75">
      <c r="A2436" s="105">
        <v>2433</v>
      </c>
      <c r="B2436" s="106">
        <v>35041</v>
      </c>
      <c r="C2436" s="105">
        <v>49.31</v>
      </c>
      <c r="D2436" s="105">
        <f aca="true" t="shared" si="38" ref="D2436:D2499">3377-A2436</f>
        <v>944</v>
      </c>
    </row>
    <row r="2437" spans="1:4" ht="12.75">
      <c r="A2437" s="105">
        <v>2434</v>
      </c>
      <c r="B2437" s="106">
        <v>35042</v>
      </c>
      <c r="C2437" s="105">
        <v>49.9</v>
      </c>
      <c r="D2437" s="105">
        <f t="shared" si="38"/>
        <v>943</v>
      </c>
    </row>
    <row r="2438" spans="1:4" ht="12.75">
      <c r="A2438" s="105">
        <v>2435</v>
      </c>
      <c r="B2438" s="106">
        <v>35045</v>
      </c>
      <c r="C2438" s="105">
        <v>50.6</v>
      </c>
      <c r="D2438" s="105">
        <f t="shared" si="38"/>
        <v>942</v>
      </c>
    </row>
    <row r="2439" spans="1:4" ht="12.75">
      <c r="A2439" s="105">
        <v>2436</v>
      </c>
      <c r="B2439" s="106">
        <v>35046</v>
      </c>
      <c r="C2439" s="105">
        <v>48.97</v>
      </c>
      <c r="D2439" s="105">
        <f t="shared" si="38"/>
        <v>941</v>
      </c>
    </row>
    <row r="2440" spans="1:4" ht="12.75">
      <c r="A2440" s="105">
        <v>2437</v>
      </c>
      <c r="B2440" s="106">
        <v>35047</v>
      </c>
      <c r="C2440" s="105">
        <v>47.94</v>
      </c>
      <c r="D2440" s="105">
        <f t="shared" si="38"/>
        <v>940</v>
      </c>
    </row>
    <row r="2441" spans="1:4" ht="12.75">
      <c r="A2441" s="105">
        <v>2438</v>
      </c>
      <c r="B2441" s="106">
        <v>35048</v>
      </c>
      <c r="C2441" s="105">
        <v>48.94</v>
      </c>
      <c r="D2441" s="105">
        <f t="shared" si="38"/>
        <v>939</v>
      </c>
    </row>
    <row r="2442" spans="1:4" ht="12.75">
      <c r="A2442" s="105">
        <v>2439</v>
      </c>
      <c r="B2442" s="106">
        <v>35049</v>
      </c>
      <c r="C2442" s="105">
        <v>49.85</v>
      </c>
      <c r="D2442" s="105">
        <f t="shared" si="38"/>
        <v>938</v>
      </c>
    </row>
    <row r="2443" spans="1:4" ht="12.75">
      <c r="A2443" s="105">
        <v>2440</v>
      </c>
      <c r="B2443" s="106">
        <v>35052</v>
      </c>
      <c r="C2443" s="105">
        <v>51.62</v>
      </c>
      <c r="D2443" s="105">
        <f t="shared" si="38"/>
        <v>937</v>
      </c>
    </row>
    <row r="2444" spans="1:4" ht="12.75">
      <c r="A2444" s="105">
        <v>2441</v>
      </c>
      <c r="B2444" s="106">
        <v>35053</v>
      </c>
      <c r="C2444" s="105">
        <v>52</v>
      </c>
      <c r="D2444" s="105">
        <f t="shared" si="38"/>
        <v>936</v>
      </c>
    </row>
    <row r="2445" spans="1:4" ht="12.75">
      <c r="A2445" s="105">
        <v>2442</v>
      </c>
      <c r="B2445" s="106">
        <v>35054</v>
      </c>
      <c r="C2445" s="105">
        <v>51.25</v>
      </c>
      <c r="D2445" s="105">
        <f t="shared" si="38"/>
        <v>935</v>
      </c>
    </row>
    <row r="2446" spans="1:4" ht="12.75">
      <c r="A2446" s="105">
        <v>2443</v>
      </c>
      <c r="B2446" s="106">
        <v>35055</v>
      </c>
      <c r="C2446" s="105">
        <v>52.22</v>
      </c>
      <c r="D2446" s="105">
        <f t="shared" si="38"/>
        <v>934</v>
      </c>
    </row>
    <row r="2447" spans="1:4" ht="12.75">
      <c r="A2447" s="105">
        <v>2444</v>
      </c>
      <c r="B2447" s="106">
        <v>35059</v>
      </c>
      <c r="C2447" s="105">
        <v>52.6</v>
      </c>
      <c r="D2447" s="105">
        <f t="shared" si="38"/>
        <v>933</v>
      </c>
    </row>
    <row r="2448" spans="1:4" ht="12.75">
      <c r="A2448" s="105">
        <v>2445</v>
      </c>
      <c r="B2448" s="106">
        <v>35060</v>
      </c>
      <c r="C2448" s="105">
        <v>52.6</v>
      </c>
      <c r="D2448" s="105">
        <f t="shared" si="38"/>
        <v>932</v>
      </c>
    </row>
    <row r="2449" spans="1:4" ht="12.75">
      <c r="A2449" s="105">
        <v>2446</v>
      </c>
      <c r="B2449" s="106">
        <v>35061</v>
      </c>
      <c r="C2449" s="105">
        <v>53.06</v>
      </c>
      <c r="D2449" s="105">
        <f t="shared" si="38"/>
        <v>931</v>
      </c>
    </row>
    <row r="2450" spans="1:4" ht="12.75">
      <c r="A2450" s="105">
        <v>2447</v>
      </c>
      <c r="B2450" s="106">
        <v>35062</v>
      </c>
      <c r="C2450" s="105">
        <v>53.1</v>
      </c>
      <c r="D2450" s="105">
        <f t="shared" si="38"/>
        <v>930</v>
      </c>
    </row>
    <row r="2451" spans="1:4" ht="12.75">
      <c r="A2451" s="105">
        <v>2448</v>
      </c>
      <c r="B2451" s="106">
        <v>35063</v>
      </c>
      <c r="C2451" s="105">
        <v>53.56</v>
      </c>
      <c r="D2451" s="105">
        <f t="shared" si="38"/>
        <v>929</v>
      </c>
    </row>
    <row r="2452" spans="1:4" ht="12.75">
      <c r="A2452" s="105">
        <v>2449</v>
      </c>
      <c r="B2452" s="106">
        <v>35066</v>
      </c>
      <c r="C2452" s="105">
        <v>54.03</v>
      </c>
      <c r="D2452" s="105">
        <f t="shared" si="38"/>
        <v>928</v>
      </c>
    </row>
    <row r="2453" spans="1:4" ht="12.75">
      <c r="A2453" s="105">
        <v>2450</v>
      </c>
      <c r="B2453" s="106">
        <v>35067</v>
      </c>
      <c r="C2453" s="105">
        <v>51</v>
      </c>
      <c r="D2453" s="105">
        <f t="shared" si="38"/>
        <v>927</v>
      </c>
    </row>
    <row r="2454" spans="1:4" ht="12.75">
      <c r="A2454" s="105">
        <v>2451</v>
      </c>
      <c r="B2454" s="106">
        <v>35068</v>
      </c>
      <c r="C2454" s="105">
        <v>50.85</v>
      </c>
      <c r="D2454" s="105">
        <f t="shared" si="38"/>
        <v>926</v>
      </c>
    </row>
    <row r="2455" spans="1:4" ht="12.75">
      <c r="A2455" s="105">
        <v>2452</v>
      </c>
      <c r="B2455" s="106">
        <v>35069</v>
      </c>
      <c r="C2455" s="105">
        <v>50</v>
      </c>
      <c r="D2455" s="105">
        <f t="shared" si="38"/>
        <v>925</v>
      </c>
    </row>
    <row r="2456" spans="1:4" ht="12.75">
      <c r="A2456" s="105">
        <v>2453</v>
      </c>
      <c r="B2456" s="106">
        <v>35070</v>
      </c>
      <c r="C2456" s="105">
        <v>52.94</v>
      </c>
      <c r="D2456" s="105">
        <f t="shared" si="38"/>
        <v>924</v>
      </c>
    </row>
    <row r="2457" spans="1:4" ht="12.75">
      <c r="A2457" s="105">
        <v>2454</v>
      </c>
      <c r="B2457" s="106">
        <v>35073</v>
      </c>
      <c r="C2457" s="105">
        <v>54.9</v>
      </c>
      <c r="D2457" s="105">
        <f t="shared" si="38"/>
        <v>923</v>
      </c>
    </row>
    <row r="2458" spans="1:4" ht="12.75">
      <c r="A2458" s="105">
        <v>2455</v>
      </c>
      <c r="B2458" s="106">
        <v>35074</v>
      </c>
      <c r="C2458" s="105">
        <v>53.25</v>
      </c>
      <c r="D2458" s="105">
        <f t="shared" si="38"/>
        <v>922</v>
      </c>
    </row>
    <row r="2459" spans="1:4" ht="12.75">
      <c r="A2459" s="105">
        <v>2456</v>
      </c>
      <c r="B2459" s="106">
        <v>35075</v>
      </c>
      <c r="C2459" s="105">
        <v>51.9</v>
      </c>
      <c r="D2459" s="105">
        <f t="shared" si="38"/>
        <v>921</v>
      </c>
    </row>
    <row r="2460" spans="1:4" ht="12.75">
      <c r="A2460" s="105">
        <v>2457</v>
      </c>
      <c r="B2460" s="106">
        <v>35076</v>
      </c>
      <c r="C2460" s="105">
        <v>53.1</v>
      </c>
      <c r="D2460" s="105">
        <f t="shared" si="38"/>
        <v>920</v>
      </c>
    </row>
    <row r="2461" spans="1:4" ht="12.75">
      <c r="A2461" s="105">
        <v>2458</v>
      </c>
      <c r="B2461" s="106">
        <v>35077</v>
      </c>
      <c r="C2461" s="105">
        <v>53.78</v>
      </c>
      <c r="D2461" s="105">
        <f t="shared" si="38"/>
        <v>919</v>
      </c>
    </row>
    <row r="2462" spans="1:4" ht="12.75">
      <c r="A2462" s="105">
        <v>2459</v>
      </c>
      <c r="B2462" s="106">
        <v>35081</v>
      </c>
      <c r="C2462" s="105">
        <v>56</v>
      </c>
      <c r="D2462" s="105">
        <f t="shared" si="38"/>
        <v>918</v>
      </c>
    </row>
    <row r="2463" spans="1:4" ht="12.75">
      <c r="A2463" s="105">
        <v>2460</v>
      </c>
      <c r="B2463" s="106">
        <v>35082</v>
      </c>
      <c r="C2463" s="105">
        <v>56.15</v>
      </c>
      <c r="D2463" s="105">
        <f t="shared" si="38"/>
        <v>917</v>
      </c>
    </row>
    <row r="2464" spans="1:4" ht="12.75">
      <c r="A2464" s="105">
        <v>2461</v>
      </c>
      <c r="B2464" s="106">
        <v>35083</v>
      </c>
      <c r="C2464" s="105">
        <v>56.19</v>
      </c>
      <c r="D2464" s="105">
        <f t="shared" si="38"/>
        <v>916</v>
      </c>
    </row>
    <row r="2465" spans="1:4" ht="12.75">
      <c r="A2465" s="105">
        <v>2462</v>
      </c>
      <c r="B2465" s="106">
        <v>35084</v>
      </c>
      <c r="C2465" s="105">
        <v>57.62</v>
      </c>
      <c r="D2465" s="105">
        <f t="shared" si="38"/>
        <v>915</v>
      </c>
    </row>
    <row r="2466" spans="1:4" ht="12.75">
      <c r="A2466" s="105">
        <v>2463</v>
      </c>
      <c r="B2466" s="106">
        <v>35087</v>
      </c>
      <c r="C2466" s="105">
        <v>54.53</v>
      </c>
      <c r="D2466" s="105">
        <f t="shared" si="38"/>
        <v>914</v>
      </c>
    </row>
    <row r="2467" spans="1:4" ht="12.75">
      <c r="A2467" s="105">
        <v>2464</v>
      </c>
      <c r="B2467" s="106">
        <v>35088</v>
      </c>
      <c r="C2467" s="105">
        <v>56.06</v>
      </c>
      <c r="D2467" s="105">
        <f t="shared" si="38"/>
        <v>913</v>
      </c>
    </row>
    <row r="2468" spans="1:4" ht="12.75">
      <c r="A2468" s="105">
        <v>2465</v>
      </c>
      <c r="B2468" s="106">
        <v>35089</v>
      </c>
      <c r="C2468" s="105">
        <v>53.6</v>
      </c>
      <c r="D2468" s="105">
        <f t="shared" si="38"/>
        <v>912</v>
      </c>
    </row>
    <row r="2469" spans="1:4" ht="12.75">
      <c r="A2469" s="105">
        <v>2466</v>
      </c>
      <c r="B2469" s="106">
        <v>35090</v>
      </c>
      <c r="C2469" s="105">
        <v>53.31</v>
      </c>
      <c r="D2469" s="105">
        <f t="shared" si="38"/>
        <v>911</v>
      </c>
    </row>
    <row r="2470" spans="1:4" ht="12.75">
      <c r="A2470" s="105">
        <v>2467</v>
      </c>
      <c r="B2470" s="106">
        <v>35091</v>
      </c>
      <c r="C2470" s="105">
        <v>51.94</v>
      </c>
      <c r="D2470" s="105">
        <f t="shared" si="38"/>
        <v>910</v>
      </c>
    </row>
    <row r="2471" spans="1:4" ht="12.75">
      <c r="A2471" s="105">
        <v>2468</v>
      </c>
      <c r="B2471" s="106">
        <v>35094</v>
      </c>
      <c r="C2471" s="105">
        <v>54.75</v>
      </c>
      <c r="D2471" s="105">
        <f t="shared" si="38"/>
        <v>909</v>
      </c>
    </row>
    <row r="2472" spans="1:4" ht="12.75">
      <c r="A2472" s="105">
        <v>2469</v>
      </c>
      <c r="B2472" s="106">
        <v>35095</v>
      </c>
      <c r="C2472" s="105">
        <v>58.9</v>
      </c>
      <c r="D2472" s="105">
        <f t="shared" si="38"/>
        <v>908</v>
      </c>
    </row>
    <row r="2473" spans="1:4" ht="12.75">
      <c r="A2473" s="105">
        <v>2470</v>
      </c>
      <c r="B2473" s="106">
        <v>35096</v>
      </c>
      <c r="C2473" s="105">
        <v>56.94</v>
      </c>
      <c r="D2473" s="105">
        <f t="shared" si="38"/>
        <v>907</v>
      </c>
    </row>
    <row r="2474" spans="1:4" ht="12.75">
      <c r="A2474" s="105">
        <v>2471</v>
      </c>
      <c r="B2474" s="106">
        <v>35097</v>
      </c>
      <c r="C2474" s="105">
        <v>58.9</v>
      </c>
      <c r="D2474" s="105">
        <f t="shared" si="38"/>
        <v>906</v>
      </c>
    </row>
    <row r="2475" spans="1:4" ht="12.75">
      <c r="A2475" s="105">
        <v>2472</v>
      </c>
      <c r="B2475" s="106">
        <v>35098</v>
      </c>
      <c r="C2475" s="105">
        <v>60.56</v>
      </c>
      <c r="D2475" s="105">
        <f t="shared" si="38"/>
        <v>905</v>
      </c>
    </row>
    <row r="2476" spans="1:4" ht="12.75">
      <c r="A2476" s="105">
        <v>2473</v>
      </c>
      <c r="B2476" s="106">
        <v>35101</v>
      </c>
      <c r="C2476" s="105">
        <v>62.6</v>
      </c>
      <c r="D2476" s="105">
        <f t="shared" si="38"/>
        <v>904</v>
      </c>
    </row>
    <row r="2477" spans="1:4" ht="12.75">
      <c r="A2477" s="105">
        <v>2474</v>
      </c>
      <c r="B2477" s="106">
        <v>35102</v>
      </c>
      <c r="C2477" s="105">
        <v>62.9</v>
      </c>
      <c r="D2477" s="105">
        <f t="shared" si="38"/>
        <v>903</v>
      </c>
    </row>
    <row r="2478" spans="1:4" ht="12.75">
      <c r="A2478" s="105">
        <v>2475</v>
      </c>
      <c r="B2478" s="106">
        <v>35103</v>
      </c>
      <c r="C2478" s="105">
        <v>64.4</v>
      </c>
      <c r="D2478" s="105">
        <f t="shared" si="38"/>
        <v>902</v>
      </c>
    </row>
    <row r="2479" spans="1:4" ht="12.75">
      <c r="A2479" s="105">
        <v>2476</v>
      </c>
      <c r="B2479" s="106">
        <v>35104</v>
      </c>
      <c r="C2479" s="105">
        <v>67.97</v>
      </c>
      <c r="D2479" s="105">
        <f t="shared" si="38"/>
        <v>901</v>
      </c>
    </row>
    <row r="2480" spans="1:4" ht="12.75">
      <c r="A2480" s="105">
        <v>2477</v>
      </c>
      <c r="B2480" s="106">
        <v>35105</v>
      </c>
      <c r="C2480" s="105">
        <v>65.47</v>
      </c>
      <c r="D2480" s="105">
        <f t="shared" si="38"/>
        <v>900</v>
      </c>
    </row>
    <row r="2481" spans="1:4" ht="12.75">
      <c r="A2481" s="105">
        <v>2478</v>
      </c>
      <c r="B2481" s="106">
        <v>35108</v>
      </c>
      <c r="C2481" s="105">
        <v>65.25</v>
      </c>
      <c r="D2481" s="105">
        <f t="shared" si="38"/>
        <v>899</v>
      </c>
    </row>
    <row r="2482" spans="1:4" ht="12.75">
      <c r="A2482" s="105">
        <v>2479</v>
      </c>
      <c r="B2482" s="106">
        <v>35109</v>
      </c>
      <c r="C2482" s="105">
        <v>64</v>
      </c>
      <c r="D2482" s="105">
        <f t="shared" si="38"/>
        <v>898</v>
      </c>
    </row>
    <row r="2483" spans="1:4" ht="12.75">
      <c r="A2483" s="105">
        <v>2480</v>
      </c>
      <c r="B2483" s="106">
        <v>35110</v>
      </c>
      <c r="C2483" s="105">
        <v>63.58</v>
      </c>
      <c r="D2483" s="105">
        <f t="shared" si="38"/>
        <v>897</v>
      </c>
    </row>
    <row r="2484" spans="1:4" ht="12.75">
      <c r="A2484" s="105">
        <v>2481</v>
      </c>
      <c r="B2484" s="106">
        <v>35111</v>
      </c>
      <c r="C2484" s="105">
        <v>65.25</v>
      </c>
      <c r="D2484" s="105">
        <f t="shared" si="38"/>
        <v>896</v>
      </c>
    </row>
    <row r="2485" spans="1:4" ht="12.75">
      <c r="A2485" s="105">
        <v>2482</v>
      </c>
      <c r="B2485" s="106">
        <v>35112</v>
      </c>
      <c r="C2485" s="105">
        <v>62.9</v>
      </c>
      <c r="D2485" s="105">
        <f t="shared" si="38"/>
        <v>895</v>
      </c>
    </row>
    <row r="2486" spans="1:4" ht="12.75">
      <c r="A2486" s="105">
        <v>2483</v>
      </c>
      <c r="B2486" s="106">
        <v>35116</v>
      </c>
      <c r="C2486" s="105">
        <v>61.97</v>
      </c>
      <c r="D2486" s="105">
        <f t="shared" si="38"/>
        <v>894</v>
      </c>
    </row>
    <row r="2487" spans="1:4" ht="12.75">
      <c r="A2487" s="105">
        <v>2484</v>
      </c>
      <c r="B2487" s="106">
        <v>35117</v>
      </c>
      <c r="C2487" s="105">
        <v>69.32</v>
      </c>
      <c r="D2487" s="105">
        <f t="shared" si="38"/>
        <v>893</v>
      </c>
    </row>
    <row r="2488" spans="1:4" ht="12.75">
      <c r="A2488" s="105">
        <v>2485</v>
      </c>
      <c r="B2488" s="106">
        <v>35118</v>
      </c>
      <c r="C2488" s="105">
        <v>68.62</v>
      </c>
      <c r="D2488" s="105">
        <f t="shared" si="38"/>
        <v>892</v>
      </c>
    </row>
    <row r="2489" spans="1:4" ht="12.75">
      <c r="A2489" s="105">
        <v>2486</v>
      </c>
      <c r="B2489" s="106">
        <v>35119</v>
      </c>
      <c r="C2489" s="105">
        <v>66.38</v>
      </c>
      <c r="D2489" s="105">
        <f t="shared" si="38"/>
        <v>891</v>
      </c>
    </row>
    <row r="2490" spans="1:4" ht="12.75">
      <c r="A2490" s="105">
        <v>2487</v>
      </c>
      <c r="B2490" s="106">
        <v>35122</v>
      </c>
      <c r="C2490" s="105">
        <v>65.28</v>
      </c>
      <c r="D2490" s="105">
        <f t="shared" si="38"/>
        <v>890</v>
      </c>
    </row>
    <row r="2491" spans="1:4" ht="12.75">
      <c r="A2491" s="105">
        <v>2488</v>
      </c>
      <c r="B2491" s="106">
        <v>35123</v>
      </c>
      <c r="C2491" s="105">
        <v>66.1</v>
      </c>
      <c r="D2491" s="105">
        <f t="shared" si="38"/>
        <v>889</v>
      </c>
    </row>
    <row r="2492" spans="1:4" ht="12.75">
      <c r="A2492" s="105">
        <v>2489</v>
      </c>
      <c r="B2492" s="106">
        <v>35124</v>
      </c>
      <c r="C2492" s="105">
        <v>65.85</v>
      </c>
      <c r="D2492" s="105">
        <f t="shared" si="38"/>
        <v>888</v>
      </c>
    </row>
    <row r="2493" spans="1:4" ht="12.75">
      <c r="A2493" s="105">
        <v>2490</v>
      </c>
      <c r="B2493" s="106">
        <v>35125</v>
      </c>
      <c r="C2493" s="105">
        <v>66.38</v>
      </c>
      <c r="D2493" s="105">
        <f t="shared" si="38"/>
        <v>887</v>
      </c>
    </row>
    <row r="2494" spans="1:4" ht="12.75">
      <c r="A2494" s="105">
        <v>2491</v>
      </c>
      <c r="B2494" s="106">
        <v>35126</v>
      </c>
      <c r="C2494" s="105">
        <v>68.72</v>
      </c>
      <c r="D2494" s="105">
        <f t="shared" si="38"/>
        <v>886</v>
      </c>
    </row>
    <row r="2495" spans="1:4" ht="12.75">
      <c r="A2495" s="105">
        <v>2492</v>
      </c>
      <c r="B2495" s="106">
        <v>35129</v>
      </c>
      <c r="C2495" s="105">
        <v>68.07</v>
      </c>
      <c r="D2495" s="105">
        <f t="shared" si="38"/>
        <v>885</v>
      </c>
    </row>
    <row r="2496" spans="1:4" ht="12.75">
      <c r="A2496" s="105">
        <v>2493</v>
      </c>
      <c r="B2496" s="106">
        <v>35130</v>
      </c>
      <c r="C2496" s="105">
        <v>66.03</v>
      </c>
      <c r="D2496" s="105">
        <f t="shared" si="38"/>
        <v>884</v>
      </c>
    </row>
    <row r="2497" spans="1:4" ht="12.75">
      <c r="A2497" s="105">
        <v>2494</v>
      </c>
      <c r="B2497" s="106">
        <v>35131</v>
      </c>
      <c r="C2497" s="105">
        <v>66.19</v>
      </c>
      <c r="D2497" s="105">
        <f t="shared" si="38"/>
        <v>883</v>
      </c>
    </row>
    <row r="2498" spans="1:4" ht="12.75">
      <c r="A2498" s="105">
        <v>2495</v>
      </c>
      <c r="B2498" s="106">
        <v>35132</v>
      </c>
      <c r="C2498" s="105">
        <v>69.65</v>
      </c>
      <c r="D2498" s="105">
        <f t="shared" si="38"/>
        <v>882</v>
      </c>
    </row>
    <row r="2499" spans="1:4" ht="12.75">
      <c r="A2499" s="105">
        <v>2496</v>
      </c>
      <c r="B2499" s="106">
        <v>35133</v>
      </c>
      <c r="C2499" s="105">
        <v>68.19</v>
      </c>
      <c r="D2499" s="105">
        <f t="shared" si="38"/>
        <v>881</v>
      </c>
    </row>
    <row r="2500" spans="1:4" ht="12.75">
      <c r="A2500" s="105">
        <v>2497</v>
      </c>
      <c r="B2500" s="106">
        <v>35136</v>
      </c>
      <c r="C2500" s="105">
        <v>68.1</v>
      </c>
      <c r="D2500" s="105">
        <f aca="true" t="shared" si="39" ref="D2500:D2563">3377-A2500</f>
        <v>880</v>
      </c>
    </row>
    <row r="2501" spans="1:4" ht="12.75">
      <c r="A2501" s="105">
        <v>2498</v>
      </c>
      <c r="B2501" s="106">
        <v>35137</v>
      </c>
      <c r="C2501" s="105">
        <v>65.88</v>
      </c>
      <c r="D2501" s="105">
        <f t="shared" si="39"/>
        <v>879</v>
      </c>
    </row>
    <row r="2502" spans="1:4" ht="12.75">
      <c r="A2502" s="105">
        <v>2499</v>
      </c>
      <c r="B2502" s="106">
        <v>35138</v>
      </c>
      <c r="C2502" s="105">
        <v>64.32</v>
      </c>
      <c r="D2502" s="105">
        <f t="shared" si="39"/>
        <v>878</v>
      </c>
    </row>
    <row r="2503" spans="1:4" ht="12.75">
      <c r="A2503" s="105">
        <v>2500</v>
      </c>
      <c r="B2503" s="106">
        <v>35139</v>
      </c>
      <c r="C2503" s="105">
        <v>65.83</v>
      </c>
      <c r="D2503" s="105">
        <f t="shared" si="39"/>
        <v>877</v>
      </c>
    </row>
    <row r="2504" spans="1:4" ht="12.75">
      <c r="A2504" s="105">
        <v>2501</v>
      </c>
      <c r="B2504" s="106">
        <v>35140</v>
      </c>
      <c r="C2504" s="105">
        <v>67.5</v>
      </c>
      <c r="D2504" s="105">
        <f t="shared" si="39"/>
        <v>876</v>
      </c>
    </row>
    <row r="2505" spans="1:4" ht="12.75">
      <c r="A2505" s="105">
        <v>2502</v>
      </c>
      <c r="B2505" s="106">
        <v>35143</v>
      </c>
      <c r="C2505" s="105">
        <v>67.07</v>
      </c>
      <c r="D2505" s="105">
        <f t="shared" si="39"/>
        <v>875</v>
      </c>
    </row>
    <row r="2506" spans="1:4" ht="12.75">
      <c r="A2506" s="105">
        <v>2503</v>
      </c>
      <c r="B2506" s="106">
        <v>35144</v>
      </c>
      <c r="C2506" s="105">
        <v>70.43</v>
      </c>
      <c r="D2506" s="105">
        <f t="shared" si="39"/>
        <v>874</v>
      </c>
    </row>
    <row r="2507" spans="1:4" ht="12.75">
      <c r="A2507" s="105">
        <v>2504</v>
      </c>
      <c r="B2507" s="106">
        <v>35145</v>
      </c>
      <c r="C2507" s="105">
        <v>72.19</v>
      </c>
      <c r="D2507" s="105">
        <f t="shared" si="39"/>
        <v>873</v>
      </c>
    </row>
    <row r="2508" spans="1:4" ht="12.75">
      <c r="A2508" s="105">
        <v>2505</v>
      </c>
      <c r="B2508" s="106">
        <v>35146</v>
      </c>
      <c r="C2508" s="105">
        <v>77.81</v>
      </c>
      <c r="D2508" s="105">
        <f t="shared" si="39"/>
        <v>872</v>
      </c>
    </row>
    <row r="2509" spans="1:4" ht="12.75">
      <c r="A2509" s="105">
        <v>2506</v>
      </c>
      <c r="B2509" s="106">
        <v>35147</v>
      </c>
      <c r="C2509" s="105">
        <v>79.37</v>
      </c>
      <c r="D2509" s="105">
        <f t="shared" si="39"/>
        <v>871</v>
      </c>
    </row>
    <row r="2510" spans="1:4" ht="12.75">
      <c r="A2510" s="105">
        <v>2507</v>
      </c>
      <c r="B2510" s="106">
        <v>35150</v>
      </c>
      <c r="C2510" s="105">
        <v>80.06</v>
      </c>
      <c r="D2510" s="105">
        <f t="shared" si="39"/>
        <v>870</v>
      </c>
    </row>
    <row r="2511" spans="1:4" ht="12.75">
      <c r="A2511" s="105">
        <v>2508</v>
      </c>
      <c r="B2511" s="106">
        <v>35151</v>
      </c>
      <c r="C2511" s="105">
        <v>77.87</v>
      </c>
      <c r="D2511" s="105">
        <f t="shared" si="39"/>
        <v>869</v>
      </c>
    </row>
    <row r="2512" spans="1:4" ht="12.75">
      <c r="A2512" s="105">
        <v>2509</v>
      </c>
      <c r="B2512" s="106">
        <v>35152</v>
      </c>
      <c r="C2512" s="105">
        <v>76.06</v>
      </c>
      <c r="D2512" s="105">
        <f t="shared" si="39"/>
        <v>868</v>
      </c>
    </row>
    <row r="2513" spans="1:4" ht="12.75">
      <c r="A2513" s="105">
        <v>2510</v>
      </c>
      <c r="B2513" s="106">
        <v>35153</v>
      </c>
      <c r="C2513" s="105">
        <v>73.62</v>
      </c>
      <c r="D2513" s="105">
        <f t="shared" si="39"/>
        <v>867</v>
      </c>
    </row>
    <row r="2514" spans="1:4" ht="12.75">
      <c r="A2514" s="105">
        <v>2511</v>
      </c>
      <c r="B2514" s="106">
        <v>35154</v>
      </c>
      <c r="C2514" s="105">
        <v>77.31</v>
      </c>
      <c r="D2514" s="105">
        <f t="shared" si="39"/>
        <v>866</v>
      </c>
    </row>
    <row r="2515" spans="1:4" ht="12.75">
      <c r="A2515" s="105">
        <v>2512</v>
      </c>
      <c r="B2515" s="106">
        <v>35157</v>
      </c>
      <c r="C2515" s="105">
        <v>72.94</v>
      </c>
      <c r="D2515" s="105">
        <f t="shared" si="39"/>
        <v>865</v>
      </c>
    </row>
    <row r="2516" spans="1:4" ht="12.75">
      <c r="A2516" s="105">
        <v>2513</v>
      </c>
      <c r="B2516" s="106">
        <v>35158</v>
      </c>
      <c r="C2516" s="105">
        <v>73.12</v>
      </c>
      <c r="D2516" s="105">
        <f t="shared" si="39"/>
        <v>864</v>
      </c>
    </row>
    <row r="2517" spans="1:4" ht="12.75">
      <c r="A2517" s="105">
        <v>2514</v>
      </c>
      <c r="B2517" s="106">
        <v>35159</v>
      </c>
      <c r="C2517" s="105">
        <v>72.12</v>
      </c>
      <c r="D2517" s="105">
        <f t="shared" si="39"/>
        <v>863</v>
      </c>
    </row>
    <row r="2518" spans="1:4" ht="12.75">
      <c r="A2518" s="105">
        <v>2515</v>
      </c>
      <c r="B2518" s="106">
        <v>35160</v>
      </c>
      <c r="C2518" s="105">
        <v>71.81</v>
      </c>
      <c r="D2518" s="105">
        <f t="shared" si="39"/>
        <v>862</v>
      </c>
    </row>
    <row r="2519" spans="1:4" ht="12.75">
      <c r="A2519" s="105">
        <v>2516</v>
      </c>
      <c r="B2519" s="106">
        <v>35161</v>
      </c>
      <c r="C2519" s="105">
        <v>74.94</v>
      </c>
      <c r="D2519" s="105">
        <f t="shared" si="39"/>
        <v>861</v>
      </c>
    </row>
    <row r="2520" spans="1:4" ht="12.75">
      <c r="A2520" s="105">
        <v>2517</v>
      </c>
      <c r="B2520" s="106">
        <v>35164</v>
      </c>
      <c r="C2520" s="105">
        <v>72.56</v>
      </c>
      <c r="D2520" s="105">
        <f t="shared" si="39"/>
        <v>860</v>
      </c>
    </row>
    <row r="2521" spans="1:4" ht="12.75">
      <c r="A2521" s="105">
        <v>2518</v>
      </c>
      <c r="B2521" s="106">
        <v>35165</v>
      </c>
      <c r="C2521" s="105">
        <v>70</v>
      </c>
      <c r="D2521" s="105">
        <f t="shared" si="39"/>
        <v>859</v>
      </c>
    </row>
    <row r="2522" spans="1:4" ht="12.75">
      <c r="A2522" s="105">
        <v>2519</v>
      </c>
      <c r="B2522" s="106">
        <v>35166</v>
      </c>
      <c r="C2522" s="105">
        <v>65</v>
      </c>
      <c r="D2522" s="105">
        <f t="shared" si="39"/>
        <v>858</v>
      </c>
    </row>
    <row r="2523" spans="1:4" ht="12.75">
      <c r="A2523" s="105">
        <v>2520</v>
      </c>
      <c r="B2523" s="106">
        <v>35167</v>
      </c>
      <c r="C2523" s="105">
        <v>61.13</v>
      </c>
      <c r="D2523" s="105">
        <f t="shared" si="39"/>
        <v>857</v>
      </c>
    </row>
    <row r="2524" spans="1:4" ht="12.75">
      <c r="A2524" s="105">
        <v>2521</v>
      </c>
      <c r="B2524" s="106">
        <v>35168</v>
      </c>
      <c r="C2524" s="105">
        <v>57</v>
      </c>
      <c r="D2524" s="105">
        <f t="shared" si="39"/>
        <v>856</v>
      </c>
    </row>
    <row r="2525" spans="1:4" ht="12.75">
      <c r="A2525" s="105">
        <v>2522</v>
      </c>
      <c r="B2525" s="106">
        <v>35171</v>
      </c>
      <c r="C2525" s="105">
        <v>66.5</v>
      </c>
      <c r="D2525" s="105">
        <f t="shared" si="39"/>
        <v>855</v>
      </c>
    </row>
    <row r="2526" spans="1:4" ht="12.75">
      <c r="A2526" s="105">
        <v>2523</v>
      </c>
      <c r="B2526" s="106">
        <v>35172</v>
      </c>
      <c r="C2526" s="105">
        <v>69.25</v>
      </c>
      <c r="D2526" s="105">
        <f t="shared" si="39"/>
        <v>854</v>
      </c>
    </row>
    <row r="2527" spans="1:4" ht="12.75">
      <c r="A2527" s="105">
        <v>2524</v>
      </c>
      <c r="B2527" s="106">
        <v>35173</v>
      </c>
      <c r="C2527" s="105">
        <v>66.12</v>
      </c>
      <c r="D2527" s="105">
        <f t="shared" si="39"/>
        <v>853</v>
      </c>
    </row>
    <row r="2528" spans="1:4" ht="12.75">
      <c r="A2528" s="105">
        <v>2525</v>
      </c>
      <c r="B2528" s="106">
        <v>35174</v>
      </c>
      <c r="C2528" s="105">
        <v>65.12</v>
      </c>
      <c r="D2528" s="105">
        <f t="shared" si="39"/>
        <v>852</v>
      </c>
    </row>
    <row r="2529" spans="1:4" ht="12.75">
      <c r="A2529" s="105">
        <v>2526</v>
      </c>
      <c r="B2529" s="106">
        <v>35178</v>
      </c>
      <c r="C2529" s="105">
        <v>63.44</v>
      </c>
      <c r="D2529" s="105">
        <f t="shared" si="39"/>
        <v>851</v>
      </c>
    </row>
    <row r="2530" spans="1:4" ht="12.75">
      <c r="A2530" s="105">
        <v>2527</v>
      </c>
      <c r="B2530" s="106">
        <v>35179</v>
      </c>
      <c r="C2530" s="105">
        <v>66</v>
      </c>
      <c r="D2530" s="105">
        <f t="shared" si="39"/>
        <v>850</v>
      </c>
    </row>
    <row r="2531" spans="1:4" ht="12.75">
      <c r="A2531" s="105">
        <v>2528</v>
      </c>
      <c r="B2531" s="106">
        <v>35180</v>
      </c>
      <c r="C2531" s="105">
        <v>66.75</v>
      </c>
      <c r="D2531" s="105">
        <f t="shared" si="39"/>
        <v>849</v>
      </c>
    </row>
    <row r="2532" spans="1:4" ht="12.75">
      <c r="A2532" s="105">
        <v>2529</v>
      </c>
      <c r="B2532" s="106">
        <v>35181</v>
      </c>
      <c r="C2532" s="105">
        <v>69</v>
      </c>
      <c r="D2532" s="105">
        <f t="shared" si="39"/>
        <v>848</v>
      </c>
    </row>
    <row r="2533" spans="1:4" ht="12.75">
      <c r="A2533" s="105">
        <v>2530</v>
      </c>
      <c r="B2533" s="106">
        <v>35182</v>
      </c>
      <c r="C2533" s="105">
        <v>69.33</v>
      </c>
      <c r="D2533" s="105">
        <f t="shared" si="39"/>
        <v>847</v>
      </c>
    </row>
    <row r="2534" spans="1:4" ht="12.75">
      <c r="A2534" s="105">
        <v>2531</v>
      </c>
      <c r="B2534" s="106">
        <v>35185</v>
      </c>
      <c r="C2534" s="105">
        <v>71.44</v>
      </c>
      <c r="D2534" s="105">
        <f t="shared" si="39"/>
        <v>846</v>
      </c>
    </row>
    <row r="2535" spans="1:4" ht="12.75">
      <c r="A2535" s="105">
        <v>2532</v>
      </c>
      <c r="B2535" s="106">
        <v>35186</v>
      </c>
      <c r="C2535" s="105">
        <v>68</v>
      </c>
      <c r="D2535" s="105">
        <f t="shared" si="39"/>
        <v>845</v>
      </c>
    </row>
    <row r="2536" spans="1:4" ht="12.75">
      <c r="A2536" s="105">
        <v>2533</v>
      </c>
      <c r="B2536" s="106">
        <v>35187</v>
      </c>
      <c r="C2536" s="105">
        <v>66.06</v>
      </c>
      <c r="D2536" s="105">
        <f t="shared" si="39"/>
        <v>844</v>
      </c>
    </row>
    <row r="2537" spans="1:4" ht="12.75">
      <c r="A2537" s="105">
        <v>2534</v>
      </c>
      <c r="B2537" s="106">
        <v>35188</v>
      </c>
      <c r="C2537" s="105">
        <v>63.63</v>
      </c>
      <c r="D2537" s="105">
        <f t="shared" si="39"/>
        <v>843</v>
      </c>
    </row>
    <row r="2538" spans="1:4" ht="12.75">
      <c r="A2538" s="105">
        <v>2535</v>
      </c>
      <c r="B2538" s="106">
        <v>35189</v>
      </c>
      <c r="C2538" s="105">
        <v>67.75</v>
      </c>
      <c r="D2538" s="105">
        <f t="shared" si="39"/>
        <v>842</v>
      </c>
    </row>
    <row r="2539" spans="1:4" ht="12.75">
      <c r="A2539" s="105">
        <v>2536</v>
      </c>
      <c r="B2539" s="106">
        <v>35192</v>
      </c>
      <c r="C2539" s="105">
        <v>62.75</v>
      </c>
      <c r="D2539" s="105">
        <f t="shared" si="39"/>
        <v>841</v>
      </c>
    </row>
    <row r="2540" spans="1:4" ht="12.75">
      <c r="A2540" s="105">
        <v>2537</v>
      </c>
      <c r="B2540" s="106">
        <v>35193</v>
      </c>
      <c r="C2540" s="105">
        <v>62.75</v>
      </c>
      <c r="D2540" s="105">
        <f t="shared" si="39"/>
        <v>840</v>
      </c>
    </row>
    <row r="2541" spans="1:4" ht="12.75">
      <c r="A2541" s="105">
        <v>2538</v>
      </c>
      <c r="B2541" s="106">
        <v>35194</v>
      </c>
      <c r="C2541" s="105">
        <v>58.5</v>
      </c>
      <c r="D2541" s="105">
        <f t="shared" si="39"/>
        <v>839</v>
      </c>
    </row>
    <row r="2542" spans="1:4" ht="12.75">
      <c r="A2542" s="105">
        <v>2539</v>
      </c>
      <c r="B2542" s="106">
        <v>35195</v>
      </c>
      <c r="C2542" s="105">
        <v>60.25</v>
      </c>
      <c r="D2542" s="105">
        <f t="shared" si="39"/>
        <v>838</v>
      </c>
    </row>
    <row r="2543" spans="1:4" ht="12.75">
      <c r="A2543" s="105">
        <v>2540</v>
      </c>
      <c r="B2543" s="106">
        <v>35196</v>
      </c>
      <c r="C2543" s="105">
        <v>59.94</v>
      </c>
      <c r="D2543" s="105">
        <f t="shared" si="39"/>
        <v>837</v>
      </c>
    </row>
    <row r="2544" spans="1:4" ht="12.75">
      <c r="A2544" s="105">
        <v>2541</v>
      </c>
      <c r="B2544" s="106">
        <v>35199</v>
      </c>
      <c r="C2544" s="105">
        <v>60</v>
      </c>
      <c r="D2544" s="105">
        <f t="shared" si="39"/>
        <v>836</v>
      </c>
    </row>
    <row r="2545" spans="1:4" ht="12.75">
      <c r="A2545" s="105">
        <v>2542</v>
      </c>
      <c r="B2545" s="106">
        <v>35200</v>
      </c>
      <c r="C2545" s="105">
        <v>60.56</v>
      </c>
      <c r="D2545" s="105">
        <f t="shared" si="39"/>
        <v>835</v>
      </c>
    </row>
    <row r="2546" spans="1:4" ht="12.75">
      <c r="A2546" s="105">
        <v>2543</v>
      </c>
      <c r="B2546" s="106">
        <v>35201</v>
      </c>
      <c r="C2546" s="105">
        <v>58</v>
      </c>
      <c r="D2546" s="105">
        <f t="shared" si="39"/>
        <v>834</v>
      </c>
    </row>
    <row r="2547" spans="1:4" ht="12.75">
      <c r="A2547" s="105">
        <v>2544</v>
      </c>
      <c r="B2547" s="106">
        <v>35202</v>
      </c>
      <c r="C2547" s="105">
        <v>55.38</v>
      </c>
      <c r="D2547" s="105">
        <f t="shared" si="39"/>
        <v>833</v>
      </c>
    </row>
    <row r="2548" spans="1:4" ht="12.75">
      <c r="A2548" s="105">
        <v>2545</v>
      </c>
      <c r="B2548" s="106">
        <v>35203</v>
      </c>
      <c r="C2548" s="105">
        <v>53.44</v>
      </c>
      <c r="D2548" s="105">
        <f t="shared" si="39"/>
        <v>832</v>
      </c>
    </row>
    <row r="2549" spans="1:4" ht="12.75">
      <c r="A2549" s="105">
        <v>2546</v>
      </c>
      <c r="B2549" s="106">
        <v>35206</v>
      </c>
      <c r="C2549" s="105">
        <v>55.25</v>
      </c>
      <c r="D2549" s="105">
        <f t="shared" si="39"/>
        <v>831</v>
      </c>
    </row>
    <row r="2550" spans="1:4" ht="12.75">
      <c r="A2550" s="105">
        <v>2547</v>
      </c>
      <c r="B2550" s="106">
        <v>35207</v>
      </c>
      <c r="C2550" s="105">
        <v>50.55</v>
      </c>
      <c r="D2550" s="105">
        <f t="shared" si="39"/>
        <v>830</v>
      </c>
    </row>
    <row r="2551" spans="1:4" ht="12.75">
      <c r="A2551" s="105">
        <v>2548</v>
      </c>
      <c r="B2551" s="106">
        <v>35208</v>
      </c>
      <c r="C2551" s="105">
        <v>55.13</v>
      </c>
      <c r="D2551" s="105">
        <f t="shared" si="39"/>
        <v>829</v>
      </c>
    </row>
    <row r="2552" spans="1:4" ht="12.75">
      <c r="A2552" s="105">
        <v>2549</v>
      </c>
      <c r="B2552" s="106">
        <v>35209</v>
      </c>
      <c r="C2552" s="105">
        <v>54.5</v>
      </c>
      <c r="D2552" s="105">
        <f t="shared" si="39"/>
        <v>828</v>
      </c>
    </row>
    <row r="2553" spans="1:4" ht="12.75">
      <c r="A2553" s="105">
        <v>2550</v>
      </c>
      <c r="B2553" s="106">
        <v>35210</v>
      </c>
      <c r="C2553" s="105">
        <v>54.94</v>
      </c>
      <c r="D2553" s="105">
        <f t="shared" si="39"/>
        <v>827</v>
      </c>
    </row>
    <row r="2554" spans="1:4" ht="12.75">
      <c r="A2554" s="105">
        <v>2551</v>
      </c>
      <c r="B2554" s="106">
        <v>35214</v>
      </c>
      <c r="C2554" s="105">
        <v>59.88</v>
      </c>
      <c r="D2554" s="105">
        <f t="shared" si="39"/>
        <v>826</v>
      </c>
    </row>
    <row r="2555" spans="1:4" ht="12.75">
      <c r="A2555" s="105">
        <v>2552</v>
      </c>
      <c r="B2555" s="106">
        <v>35215</v>
      </c>
      <c r="C2555" s="105">
        <v>56.94</v>
      </c>
      <c r="D2555" s="105">
        <f t="shared" si="39"/>
        <v>825</v>
      </c>
    </row>
    <row r="2556" spans="1:4" ht="12.75">
      <c r="A2556" s="105">
        <v>2553</v>
      </c>
      <c r="B2556" s="106">
        <v>35216</v>
      </c>
      <c r="C2556" s="105">
        <v>60.94</v>
      </c>
      <c r="D2556" s="105">
        <f t="shared" si="39"/>
        <v>824</v>
      </c>
    </row>
    <row r="2557" spans="1:4" ht="12.75">
      <c r="A2557" s="105">
        <v>2554</v>
      </c>
      <c r="B2557" s="106">
        <v>35217</v>
      </c>
      <c r="C2557" s="105">
        <v>64.37</v>
      </c>
      <c r="D2557" s="105">
        <f t="shared" si="39"/>
        <v>823</v>
      </c>
    </row>
    <row r="2558" spans="1:4" ht="12.75">
      <c r="A2558" s="105">
        <v>2555</v>
      </c>
      <c r="B2558" s="106">
        <v>35220</v>
      </c>
      <c r="C2558" s="105">
        <v>63.25</v>
      </c>
      <c r="D2558" s="105">
        <f t="shared" si="39"/>
        <v>822</v>
      </c>
    </row>
    <row r="2559" spans="1:4" ht="12.75">
      <c r="A2559" s="105">
        <v>2556</v>
      </c>
      <c r="B2559" s="106">
        <v>35221</v>
      </c>
      <c r="C2559" s="105">
        <v>61.31</v>
      </c>
      <c r="D2559" s="105">
        <f t="shared" si="39"/>
        <v>821</v>
      </c>
    </row>
    <row r="2560" spans="1:4" ht="12.75">
      <c r="A2560" s="105">
        <v>2557</v>
      </c>
      <c r="B2560" s="106">
        <v>35222</v>
      </c>
      <c r="C2560" s="105">
        <v>62.88</v>
      </c>
      <c r="D2560" s="105">
        <f t="shared" si="39"/>
        <v>820</v>
      </c>
    </row>
    <row r="2561" spans="1:4" ht="12.75">
      <c r="A2561" s="105">
        <v>2558</v>
      </c>
      <c r="B2561" s="106">
        <v>35223</v>
      </c>
      <c r="C2561" s="105">
        <v>63.69</v>
      </c>
      <c r="D2561" s="105">
        <f t="shared" si="39"/>
        <v>819</v>
      </c>
    </row>
    <row r="2562" spans="1:4" ht="12.75">
      <c r="A2562" s="105">
        <v>2559</v>
      </c>
      <c r="B2562" s="106">
        <v>35224</v>
      </c>
      <c r="C2562" s="105">
        <v>64.37</v>
      </c>
      <c r="D2562" s="105">
        <f t="shared" si="39"/>
        <v>818</v>
      </c>
    </row>
    <row r="2563" spans="1:4" ht="12.75">
      <c r="A2563" s="105">
        <v>2560</v>
      </c>
      <c r="B2563" s="106">
        <v>35227</v>
      </c>
      <c r="C2563" s="105">
        <v>62.13</v>
      </c>
      <c r="D2563" s="105">
        <f t="shared" si="39"/>
        <v>817</v>
      </c>
    </row>
    <row r="2564" spans="1:4" ht="12.75">
      <c r="A2564" s="105">
        <v>2561</v>
      </c>
      <c r="B2564" s="106">
        <v>35228</v>
      </c>
      <c r="C2564" s="105">
        <v>65</v>
      </c>
      <c r="D2564" s="105">
        <f aca="true" t="shared" si="40" ref="D2564:D2627">3377-A2564</f>
        <v>816</v>
      </c>
    </row>
    <row r="2565" spans="1:4" ht="12.75">
      <c r="A2565" s="105">
        <v>2562</v>
      </c>
      <c r="B2565" s="106">
        <v>35229</v>
      </c>
      <c r="C2565" s="105">
        <v>65.19</v>
      </c>
      <c r="D2565" s="105">
        <f t="shared" si="40"/>
        <v>815</v>
      </c>
    </row>
    <row r="2566" spans="1:4" ht="12.75">
      <c r="A2566" s="105">
        <v>2563</v>
      </c>
      <c r="B2566" s="106">
        <v>35230</v>
      </c>
      <c r="C2566" s="105">
        <v>66.5</v>
      </c>
      <c r="D2566" s="105">
        <f t="shared" si="40"/>
        <v>814</v>
      </c>
    </row>
    <row r="2567" spans="1:4" ht="12.75">
      <c r="A2567" s="105">
        <v>2564</v>
      </c>
      <c r="B2567" s="106">
        <v>35231</v>
      </c>
      <c r="C2567" s="105">
        <v>67.81</v>
      </c>
      <c r="D2567" s="105">
        <f t="shared" si="40"/>
        <v>813</v>
      </c>
    </row>
    <row r="2568" spans="1:4" ht="12.75">
      <c r="A2568" s="105">
        <v>2565</v>
      </c>
      <c r="B2568" s="106">
        <v>35234</v>
      </c>
      <c r="C2568" s="105">
        <v>68.94</v>
      </c>
      <c r="D2568" s="105">
        <f t="shared" si="40"/>
        <v>812</v>
      </c>
    </row>
    <row r="2569" spans="1:4" ht="12.75">
      <c r="A2569" s="105">
        <v>2566</v>
      </c>
      <c r="B2569" s="106">
        <v>35235</v>
      </c>
      <c r="C2569" s="105">
        <v>67.12</v>
      </c>
      <c r="D2569" s="105">
        <f t="shared" si="40"/>
        <v>811</v>
      </c>
    </row>
    <row r="2570" spans="1:4" ht="12.75">
      <c r="A2570" s="105">
        <v>2567</v>
      </c>
      <c r="B2570" s="106">
        <v>35236</v>
      </c>
      <c r="C2570" s="105">
        <v>67.44</v>
      </c>
      <c r="D2570" s="105">
        <f t="shared" si="40"/>
        <v>810</v>
      </c>
    </row>
    <row r="2571" spans="1:4" ht="12.75">
      <c r="A2571" s="105">
        <v>2568</v>
      </c>
      <c r="B2571" s="106">
        <v>35237</v>
      </c>
      <c r="C2571" s="105">
        <v>64.56</v>
      </c>
      <c r="D2571" s="105">
        <f t="shared" si="40"/>
        <v>809</v>
      </c>
    </row>
    <row r="2572" spans="1:4" ht="12.75">
      <c r="A2572" s="105">
        <v>2569</v>
      </c>
      <c r="B2572" s="106">
        <v>35238</v>
      </c>
      <c r="C2572" s="105">
        <v>62.63</v>
      </c>
      <c r="D2572" s="105">
        <f t="shared" si="40"/>
        <v>808</v>
      </c>
    </row>
    <row r="2573" spans="1:4" ht="12.75">
      <c r="A2573" s="105">
        <v>2570</v>
      </c>
      <c r="B2573" s="106">
        <v>35241</v>
      </c>
      <c r="C2573" s="105">
        <v>62.81</v>
      </c>
      <c r="D2573" s="105">
        <f t="shared" si="40"/>
        <v>807</v>
      </c>
    </row>
    <row r="2574" spans="1:4" ht="12.75">
      <c r="A2574" s="105">
        <v>2571</v>
      </c>
      <c r="B2574" s="106">
        <v>35242</v>
      </c>
      <c r="C2574" s="105">
        <v>62.25</v>
      </c>
      <c r="D2574" s="105">
        <f t="shared" si="40"/>
        <v>806</v>
      </c>
    </row>
    <row r="2575" spans="1:4" ht="12.75">
      <c r="A2575" s="105">
        <v>2572</v>
      </c>
      <c r="B2575" s="106">
        <v>35243</v>
      </c>
      <c r="C2575" s="105">
        <v>63.56</v>
      </c>
      <c r="D2575" s="105">
        <f t="shared" si="40"/>
        <v>805</v>
      </c>
    </row>
    <row r="2576" spans="1:4" ht="12.75">
      <c r="A2576" s="105">
        <v>2573</v>
      </c>
      <c r="B2576" s="106">
        <v>35244</v>
      </c>
      <c r="C2576" s="105">
        <v>61.19</v>
      </c>
      <c r="D2576" s="105">
        <f t="shared" si="40"/>
        <v>804</v>
      </c>
    </row>
    <row r="2577" spans="1:4" ht="12.75">
      <c r="A2577" s="105">
        <v>2574</v>
      </c>
      <c r="B2577" s="106">
        <v>35245</v>
      </c>
      <c r="C2577" s="105">
        <v>63.56</v>
      </c>
      <c r="D2577" s="105">
        <f t="shared" si="40"/>
        <v>803</v>
      </c>
    </row>
    <row r="2578" spans="1:4" ht="12.75">
      <c r="A2578" s="105">
        <v>2575</v>
      </c>
      <c r="B2578" s="106">
        <v>35248</v>
      </c>
      <c r="C2578" s="105">
        <v>64.62</v>
      </c>
      <c r="D2578" s="105">
        <f t="shared" si="40"/>
        <v>802</v>
      </c>
    </row>
    <row r="2579" spans="1:4" ht="12.75">
      <c r="A2579" s="105">
        <v>2576</v>
      </c>
      <c r="B2579" s="106">
        <v>35250</v>
      </c>
      <c r="C2579" s="105">
        <v>61.88</v>
      </c>
      <c r="D2579" s="105">
        <f t="shared" si="40"/>
        <v>801</v>
      </c>
    </row>
    <row r="2580" spans="1:4" ht="12.75">
      <c r="A2580" s="105">
        <v>2577</v>
      </c>
      <c r="B2580" s="106">
        <v>35251</v>
      </c>
      <c r="C2580" s="105">
        <v>64.75</v>
      </c>
      <c r="D2580" s="105">
        <f t="shared" si="40"/>
        <v>800</v>
      </c>
    </row>
    <row r="2581" spans="1:4" ht="12.75">
      <c r="A2581" s="105">
        <v>2578</v>
      </c>
      <c r="B2581" s="106">
        <v>35252</v>
      </c>
      <c r="C2581" s="105">
        <v>65.37</v>
      </c>
      <c r="D2581" s="105">
        <f t="shared" si="40"/>
        <v>799</v>
      </c>
    </row>
    <row r="2582" spans="1:4" ht="12.75">
      <c r="A2582" s="105">
        <v>2579</v>
      </c>
      <c r="B2582" s="106">
        <v>35255</v>
      </c>
      <c r="C2582" s="105">
        <v>63.13</v>
      </c>
      <c r="D2582" s="105">
        <f t="shared" si="40"/>
        <v>798</v>
      </c>
    </row>
    <row r="2583" spans="1:4" ht="12.75">
      <c r="A2583" s="105">
        <v>2580</v>
      </c>
      <c r="B2583" s="106">
        <v>35256</v>
      </c>
      <c r="C2583" s="105">
        <v>62.13</v>
      </c>
      <c r="D2583" s="105">
        <f t="shared" si="40"/>
        <v>797</v>
      </c>
    </row>
    <row r="2584" spans="1:4" ht="12.75">
      <c r="A2584" s="105">
        <v>2581</v>
      </c>
      <c r="B2584" s="106">
        <v>35257</v>
      </c>
      <c r="C2584" s="105">
        <v>63.88</v>
      </c>
      <c r="D2584" s="105">
        <f t="shared" si="40"/>
        <v>796</v>
      </c>
    </row>
    <row r="2585" spans="1:4" ht="12.75">
      <c r="A2585" s="105">
        <v>2582</v>
      </c>
      <c r="B2585" s="106">
        <v>35258</v>
      </c>
      <c r="C2585" s="105">
        <v>65.25</v>
      </c>
      <c r="D2585" s="105">
        <f t="shared" si="40"/>
        <v>795</v>
      </c>
    </row>
    <row r="2586" spans="1:4" ht="12.75">
      <c r="A2586" s="105">
        <v>2583</v>
      </c>
      <c r="B2586" s="106">
        <v>35259</v>
      </c>
      <c r="C2586" s="105">
        <v>68.25</v>
      </c>
      <c r="D2586" s="105">
        <f t="shared" si="40"/>
        <v>794</v>
      </c>
    </row>
    <row r="2587" spans="1:4" ht="12.75">
      <c r="A2587" s="105">
        <v>2584</v>
      </c>
      <c r="B2587" s="106">
        <v>35262</v>
      </c>
      <c r="C2587" s="105">
        <v>69.62</v>
      </c>
      <c r="D2587" s="105">
        <f t="shared" si="40"/>
        <v>793</v>
      </c>
    </row>
    <row r="2588" spans="1:4" ht="12.75">
      <c r="A2588" s="105">
        <v>2585</v>
      </c>
      <c r="B2588" s="106">
        <v>35263</v>
      </c>
      <c r="C2588" s="105">
        <v>67.25</v>
      </c>
      <c r="D2588" s="105">
        <f t="shared" si="40"/>
        <v>792</v>
      </c>
    </row>
    <row r="2589" spans="1:4" ht="12.75">
      <c r="A2589" s="105">
        <v>2586</v>
      </c>
      <c r="B2589" s="106">
        <v>35264</v>
      </c>
      <c r="C2589" s="105">
        <v>66.81</v>
      </c>
      <c r="D2589" s="105">
        <f t="shared" si="40"/>
        <v>791</v>
      </c>
    </row>
    <row r="2590" spans="1:4" ht="12.75">
      <c r="A2590" s="105">
        <v>2587</v>
      </c>
      <c r="B2590" s="106">
        <v>35265</v>
      </c>
      <c r="C2590" s="105">
        <v>69.5</v>
      </c>
      <c r="D2590" s="105">
        <f t="shared" si="40"/>
        <v>790</v>
      </c>
    </row>
    <row r="2591" spans="1:4" ht="12.75">
      <c r="A2591" s="105">
        <v>2588</v>
      </c>
      <c r="B2591" s="106">
        <v>35266</v>
      </c>
      <c r="C2591" s="105">
        <v>68.12</v>
      </c>
      <c r="D2591" s="105">
        <f t="shared" si="40"/>
        <v>789</v>
      </c>
    </row>
    <row r="2592" spans="1:4" ht="12.75">
      <c r="A2592" s="105">
        <v>2589</v>
      </c>
      <c r="B2592" s="106">
        <v>35269</v>
      </c>
      <c r="C2592" s="105">
        <v>66.06</v>
      </c>
      <c r="D2592" s="105">
        <f t="shared" si="40"/>
        <v>788</v>
      </c>
    </row>
    <row r="2593" spans="1:4" ht="12.75">
      <c r="A2593" s="105">
        <v>2590</v>
      </c>
      <c r="B2593" s="106">
        <v>35270</v>
      </c>
      <c r="C2593" s="105">
        <v>68.12</v>
      </c>
      <c r="D2593" s="105">
        <f t="shared" si="40"/>
        <v>787</v>
      </c>
    </row>
    <row r="2594" spans="1:4" ht="12.75">
      <c r="A2594" s="105">
        <v>2591</v>
      </c>
      <c r="B2594" s="106">
        <v>35271</v>
      </c>
      <c r="C2594" s="105">
        <v>68.56</v>
      </c>
      <c r="D2594" s="105">
        <f t="shared" si="40"/>
        <v>786</v>
      </c>
    </row>
    <row r="2595" spans="1:4" ht="12.75">
      <c r="A2595" s="105">
        <v>2592</v>
      </c>
      <c r="B2595" s="106">
        <v>35272</v>
      </c>
      <c r="C2595" s="105">
        <v>68</v>
      </c>
      <c r="D2595" s="105">
        <f t="shared" si="40"/>
        <v>785</v>
      </c>
    </row>
    <row r="2596" spans="1:4" ht="12.75">
      <c r="A2596" s="105">
        <v>2593</v>
      </c>
      <c r="B2596" s="106">
        <v>35273</v>
      </c>
      <c r="C2596" s="105">
        <v>62.81</v>
      </c>
      <c r="D2596" s="105">
        <f t="shared" si="40"/>
        <v>784</v>
      </c>
    </row>
    <row r="2597" spans="1:4" ht="12.75">
      <c r="A2597" s="105">
        <v>2594</v>
      </c>
      <c r="B2597" s="106">
        <v>35276</v>
      </c>
      <c r="C2597" s="105">
        <v>65.44</v>
      </c>
      <c r="D2597" s="105">
        <f t="shared" si="40"/>
        <v>783</v>
      </c>
    </row>
    <row r="2598" spans="1:4" ht="12.75">
      <c r="A2598" s="105">
        <v>2595</v>
      </c>
      <c r="B2598" s="106">
        <v>35277</v>
      </c>
      <c r="C2598" s="105">
        <v>63.19</v>
      </c>
      <c r="D2598" s="105">
        <f t="shared" si="40"/>
        <v>782</v>
      </c>
    </row>
    <row r="2599" spans="1:4" ht="12.75">
      <c r="A2599" s="105">
        <v>2596</v>
      </c>
      <c r="B2599" s="106">
        <v>35278</v>
      </c>
      <c r="C2599" s="105">
        <v>60.94</v>
      </c>
      <c r="D2599" s="105">
        <f t="shared" si="40"/>
        <v>781</v>
      </c>
    </row>
    <row r="2600" spans="1:4" ht="12.75">
      <c r="A2600" s="105">
        <v>2597</v>
      </c>
      <c r="B2600" s="106">
        <v>35279</v>
      </c>
      <c r="C2600" s="105">
        <v>64.37</v>
      </c>
      <c r="D2600" s="105">
        <f t="shared" si="40"/>
        <v>780</v>
      </c>
    </row>
    <row r="2601" spans="1:4" ht="12.75">
      <c r="A2601" s="105">
        <v>2598</v>
      </c>
      <c r="B2601" s="106">
        <v>35280</v>
      </c>
      <c r="C2601" s="105">
        <v>65.56</v>
      </c>
      <c r="D2601" s="105">
        <f t="shared" si="40"/>
        <v>779</v>
      </c>
    </row>
    <row r="2602" spans="1:4" ht="12.75">
      <c r="A2602" s="105">
        <v>2599</v>
      </c>
      <c r="B2602" s="106">
        <v>35283</v>
      </c>
      <c r="C2602" s="105">
        <v>66.25</v>
      </c>
      <c r="D2602" s="105">
        <f t="shared" si="40"/>
        <v>778</v>
      </c>
    </row>
    <row r="2603" spans="1:4" ht="12.75">
      <c r="A2603" s="105">
        <v>2600</v>
      </c>
      <c r="B2603" s="106">
        <v>35284</v>
      </c>
      <c r="C2603" s="105">
        <v>65.5</v>
      </c>
      <c r="D2603" s="105">
        <f t="shared" si="40"/>
        <v>777</v>
      </c>
    </row>
    <row r="2604" spans="1:4" ht="12.75">
      <c r="A2604" s="105">
        <v>2601</v>
      </c>
      <c r="B2604" s="106">
        <v>35285</v>
      </c>
      <c r="C2604" s="105">
        <v>67.81</v>
      </c>
      <c r="D2604" s="105">
        <f t="shared" si="40"/>
        <v>776</v>
      </c>
    </row>
    <row r="2605" spans="1:4" ht="12.75">
      <c r="A2605" s="105">
        <v>2602</v>
      </c>
      <c r="B2605" s="106">
        <v>35286</v>
      </c>
      <c r="C2605" s="105">
        <v>63.38</v>
      </c>
      <c r="D2605" s="105">
        <f t="shared" si="40"/>
        <v>775</v>
      </c>
    </row>
    <row r="2606" spans="1:4" ht="12.75">
      <c r="A2606" s="105">
        <v>2603</v>
      </c>
      <c r="B2606" s="106">
        <v>35287</v>
      </c>
      <c r="C2606" s="105">
        <v>64.31</v>
      </c>
      <c r="D2606" s="105">
        <f t="shared" si="40"/>
        <v>774</v>
      </c>
    </row>
    <row r="2607" spans="1:4" ht="12.75">
      <c r="A2607" s="105">
        <v>2604</v>
      </c>
      <c r="B2607" s="106">
        <v>35290</v>
      </c>
      <c r="C2607" s="105">
        <v>64.5</v>
      </c>
      <c r="D2607" s="105">
        <f t="shared" si="40"/>
        <v>773</v>
      </c>
    </row>
    <row r="2608" spans="1:4" ht="12.75">
      <c r="A2608" s="105">
        <v>2605</v>
      </c>
      <c r="B2608" s="106">
        <v>35291</v>
      </c>
      <c r="C2608" s="105">
        <v>63.19</v>
      </c>
      <c r="D2608" s="105">
        <f t="shared" si="40"/>
        <v>772</v>
      </c>
    </row>
    <row r="2609" spans="1:4" ht="12.75">
      <c r="A2609" s="105">
        <v>2606</v>
      </c>
      <c r="B2609" s="106">
        <v>35292</v>
      </c>
      <c r="C2609" s="105">
        <v>63.06</v>
      </c>
      <c r="D2609" s="105">
        <f t="shared" si="40"/>
        <v>771</v>
      </c>
    </row>
    <row r="2610" spans="1:4" ht="12.75">
      <c r="A2610" s="105">
        <v>2607</v>
      </c>
      <c r="B2610" s="106">
        <v>35293</v>
      </c>
      <c r="C2610" s="105">
        <v>63.44</v>
      </c>
      <c r="D2610" s="105">
        <f t="shared" si="40"/>
        <v>770</v>
      </c>
    </row>
    <row r="2611" spans="1:4" ht="12.75">
      <c r="A2611" s="105">
        <v>2608</v>
      </c>
      <c r="B2611" s="106">
        <v>35294</v>
      </c>
      <c r="C2611" s="105">
        <v>63.5</v>
      </c>
      <c r="D2611" s="105">
        <f t="shared" si="40"/>
        <v>769</v>
      </c>
    </row>
    <row r="2612" spans="1:4" ht="12.75">
      <c r="A2612" s="105">
        <v>2609</v>
      </c>
      <c r="B2612" s="106">
        <v>35297</v>
      </c>
      <c r="C2612" s="105">
        <v>65.5</v>
      </c>
      <c r="D2612" s="105">
        <f t="shared" si="40"/>
        <v>768</v>
      </c>
    </row>
    <row r="2613" spans="1:4" ht="12.75">
      <c r="A2613" s="105">
        <v>2610</v>
      </c>
      <c r="B2613" s="106">
        <v>35298</v>
      </c>
      <c r="C2613" s="105">
        <v>64.81</v>
      </c>
      <c r="D2613" s="105">
        <f t="shared" si="40"/>
        <v>767</v>
      </c>
    </row>
    <row r="2614" spans="1:4" ht="12.75">
      <c r="A2614" s="105">
        <v>2611</v>
      </c>
      <c r="B2614" s="106">
        <v>35299</v>
      </c>
      <c r="C2614" s="105">
        <v>67.19</v>
      </c>
      <c r="D2614" s="105">
        <f t="shared" si="40"/>
        <v>766</v>
      </c>
    </row>
    <row r="2615" spans="1:4" ht="12.75">
      <c r="A2615" s="105">
        <v>2612</v>
      </c>
      <c r="B2615" s="106">
        <v>35300</v>
      </c>
      <c r="C2615" s="105">
        <v>66.5</v>
      </c>
      <c r="D2615" s="105">
        <f t="shared" si="40"/>
        <v>765</v>
      </c>
    </row>
    <row r="2616" spans="1:4" ht="12.75">
      <c r="A2616" s="105">
        <v>2613</v>
      </c>
      <c r="B2616" s="106">
        <v>35301</v>
      </c>
      <c r="C2616" s="105">
        <v>65.5</v>
      </c>
      <c r="D2616" s="105">
        <f t="shared" si="40"/>
        <v>764</v>
      </c>
    </row>
    <row r="2617" spans="1:4" ht="12.75">
      <c r="A2617" s="105">
        <v>2614</v>
      </c>
      <c r="B2617" s="106">
        <v>35304</v>
      </c>
      <c r="C2617" s="105">
        <v>66.06</v>
      </c>
      <c r="D2617" s="105">
        <f t="shared" si="40"/>
        <v>763</v>
      </c>
    </row>
    <row r="2618" spans="1:4" ht="12.75">
      <c r="A2618" s="105">
        <v>2615</v>
      </c>
      <c r="B2618" s="106">
        <v>35305</v>
      </c>
      <c r="C2618" s="105">
        <v>66.56</v>
      </c>
      <c r="D2618" s="105">
        <f t="shared" si="40"/>
        <v>762</v>
      </c>
    </row>
    <row r="2619" spans="1:4" ht="12.75">
      <c r="A2619" s="105">
        <v>2616</v>
      </c>
      <c r="B2619" s="106">
        <v>35306</v>
      </c>
      <c r="C2619" s="105">
        <v>66.56</v>
      </c>
      <c r="D2619" s="105">
        <f t="shared" si="40"/>
        <v>761</v>
      </c>
    </row>
    <row r="2620" spans="1:4" ht="12.75">
      <c r="A2620" s="105">
        <v>2617</v>
      </c>
      <c r="B2620" s="106">
        <v>35307</v>
      </c>
      <c r="C2620" s="105">
        <v>68.62</v>
      </c>
      <c r="D2620" s="105">
        <f t="shared" si="40"/>
        <v>760</v>
      </c>
    </row>
    <row r="2621" spans="1:4" ht="12.75">
      <c r="A2621" s="105">
        <v>2618</v>
      </c>
      <c r="B2621" s="106">
        <v>35308</v>
      </c>
      <c r="C2621" s="105">
        <v>68.56</v>
      </c>
      <c r="D2621" s="105">
        <f t="shared" si="40"/>
        <v>759</v>
      </c>
    </row>
    <row r="2622" spans="1:4" ht="12.75">
      <c r="A2622" s="105">
        <v>2619</v>
      </c>
      <c r="B2622" s="106">
        <v>35312</v>
      </c>
      <c r="C2622" s="105">
        <v>66</v>
      </c>
      <c r="D2622" s="105">
        <f t="shared" si="40"/>
        <v>758</v>
      </c>
    </row>
    <row r="2623" spans="1:4" ht="12.75">
      <c r="A2623" s="105">
        <v>2620</v>
      </c>
      <c r="B2623" s="106">
        <v>35313</v>
      </c>
      <c r="C2623" s="105">
        <v>64.25</v>
      </c>
      <c r="D2623" s="105">
        <f t="shared" si="40"/>
        <v>757</v>
      </c>
    </row>
    <row r="2624" spans="1:4" ht="12.75">
      <c r="A2624" s="105">
        <v>2621</v>
      </c>
      <c r="B2624" s="106">
        <v>35314</v>
      </c>
      <c r="C2624" s="105">
        <v>66.25</v>
      </c>
      <c r="D2624" s="105">
        <f t="shared" si="40"/>
        <v>756</v>
      </c>
    </row>
    <row r="2625" spans="1:4" ht="12.75">
      <c r="A2625" s="105">
        <v>2622</v>
      </c>
      <c r="B2625" s="106">
        <v>35315</v>
      </c>
      <c r="C2625" s="105">
        <v>63.88</v>
      </c>
      <c r="D2625" s="105">
        <f t="shared" si="40"/>
        <v>755</v>
      </c>
    </row>
    <row r="2626" spans="1:4" ht="12.75">
      <c r="A2626" s="105">
        <v>2623</v>
      </c>
      <c r="B2626" s="106">
        <v>35318</v>
      </c>
      <c r="C2626" s="105">
        <v>61.19</v>
      </c>
      <c r="D2626" s="105">
        <f t="shared" si="40"/>
        <v>754</v>
      </c>
    </row>
    <row r="2627" spans="1:4" ht="12.75">
      <c r="A2627" s="105">
        <v>2624</v>
      </c>
      <c r="B2627" s="106">
        <v>35319</v>
      </c>
      <c r="C2627" s="105">
        <v>58.88</v>
      </c>
      <c r="D2627" s="105">
        <f t="shared" si="40"/>
        <v>753</v>
      </c>
    </row>
    <row r="2628" spans="1:4" ht="12.75">
      <c r="A2628" s="105">
        <v>2625</v>
      </c>
      <c r="B2628" s="106">
        <v>35320</v>
      </c>
      <c r="C2628" s="105">
        <v>61.31</v>
      </c>
      <c r="D2628" s="105">
        <f aca="true" t="shared" si="41" ref="D2628:D2691">3377-A2628</f>
        <v>752</v>
      </c>
    </row>
    <row r="2629" spans="1:4" ht="12.75">
      <c r="A2629" s="105">
        <v>2626</v>
      </c>
      <c r="B2629" s="106">
        <v>35321</v>
      </c>
      <c r="C2629" s="105">
        <v>61.25</v>
      </c>
      <c r="D2629" s="105">
        <f t="shared" si="41"/>
        <v>751</v>
      </c>
    </row>
    <row r="2630" spans="1:4" ht="12.75">
      <c r="A2630" s="105">
        <v>2627</v>
      </c>
      <c r="B2630" s="106">
        <v>35322</v>
      </c>
      <c r="C2630" s="105">
        <v>62.75</v>
      </c>
      <c r="D2630" s="105">
        <f t="shared" si="41"/>
        <v>750</v>
      </c>
    </row>
    <row r="2631" spans="1:4" ht="12.75">
      <c r="A2631" s="105">
        <v>2628</v>
      </c>
      <c r="B2631" s="106">
        <v>35325</v>
      </c>
      <c r="C2631" s="105">
        <v>60.06</v>
      </c>
      <c r="D2631" s="105">
        <f t="shared" si="41"/>
        <v>749</v>
      </c>
    </row>
    <row r="2632" spans="1:4" ht="12.75">
      <c r="A2632" s="105">
        <v>2629</v>
      </c>
      <c r="B2632" s="106">
        <v>35326</v>
      </c>
      <c r="C2632" s="105">
        <v>62</v>
      </c>
      <c r="D2632" s="105">
        <f t="shared" si="41"/>
        <v>748</v>
      </c>
    </row>
    <row r="2633" spans="1:4" ht="12.75">
      <c r="A2633" s="105">
        <v>2630</v>
      </c>
      <c r="B2633" s="106">
        <v>35327</v>
      </c>
      <c r="C2633" s="105">
        <v>63.13</v>
      </c>
      <c r="D2633" s="105">
        <f t="shared" si="41"/>
        <v>747</v>
      </c>
    </row>
    <row r="2634" spans="1:4" ht="12.75">
      <c r="A2634" s="105">
        <v>2631</v>
      </c>
      <c r="B2634" s="106">
        <v>35328</v>
      </c>
      <c r="C2634" s="105">
        <v>61.13</v>
      </c>
      <c r="D2634" s="105">
        <f t="shared" si="41"/>
        <v>746</v>
      </c>
    </row>
    <row r="2635" spans="1:4" ht="12.75">
      <c r="A2635" s="105">
        <v>2632</v>
      </c>
      <c r="B2635" s="106">
        <v>35329</v>
      </c>
      <c r="C2635" s="105">
        <v>60.31</v>
      </c>
      <c r="D2635" s="105">
        <f t="shared" si="41"/>
        <v>745</v>
      </c>
    </row>
    <row r="2636" spans="1:4" ht="12.75">
      <c r="A2636" s="105">
        <v>2633</v>
      </c>
      <c r="B2636" s="106">
        <v>35332</v>
      </c>
      <c r="C2636" s="105">
        <v>57.19</v>
      </c>
      <c r="D2636" s="105">
        <f t="shared" si="41"/>
        <v>744</v>
      </c>
    </row>
    <row r="2637" spans="1:4" ht="12.75">
      <c r="A2637" s="105">
        <v>2634</v>
      </c>
      <c r="B2637" s="106">
        <v>35333</v>
      </c>
      <c r="C2637" s="105">
        <v>55.19</v>
      </c>
      <c r="D2637" s="105">
        <f t="shared" si="41"/>
        <v>743</v>
      </c>
    </row>
    <row r="2638" spans="1:4" ht="12.75">
      <c r="A2638" s="105">
        <v>2635</v>
      </c>
      <c r="B2638" s="106">
        <v>35334</v>
      </c>
      <c r="C2638" s="105">
        <v>57.31</v>
      </c>
      <c r="D2638" s="105">
        <f t="shared" si="41"/>
        <v>742</v>
      </c>
    </row>
    <row r="2639" spans="1:4" ht="12.75">
      <c r="A2639" s="105">
        <v>2636</v>
      </c>
      <c r="B2639" s="106">
        <v>35335</v>
      </c>
      <c r="C2639" s="105">
        <v>59.44</v>
      </c>
      <c r="D2639" s="105">
        <f t="shared" si="41"/>
        <v>741</v>
      </c>
    </row>
    <row r="2640" spans="1:4" ht="12.75">
      <c r="A2640" s="105">
        <v>2637</v>
      </c>
      <c r="B2640" s="106">
        <v>35336</v>
      </c>
      <c r="C2640" s="105">
        <v>55.25</v>
      </c>
      <c r="D2640" s="105">
        <f t="shared" si="41"/>
        <v>740</v>
      </c>
    </row>
    <row r="2641" spans="1:4" ht="12.75">
      <c r="A2641" s="105">
        <v>2638</v>
      </c>
      <c r="B2641" s="106">
        <v>35339</v>
      </c>
      <c r="C2641" s="105">
        <v>55.5</v>
      </c>
      <c r="D2641" s="105">
        <f t="shared" si="41"/>
        <v>739</v>
      </c>
    </row>
    <row r="2642" spans="1:4" ht="12.75">
      <c r="A2642" s="105">
        <v>2639</v>
      </c>
      <c r="B2642" s="106">
        <v>35340</v>
      </c>
      <c r="C2642" s="105">
        <v>56.25</v>
      </c>
      <c r="D2642" s="105">
        <f t="shared" si="41"/>
        <v>738</v>
      </c>
    </row>
    <row r="2643" spans="1:4" ht="12.75">
      <c r="A2643" s="105">
        <v>2640</v>
      </c>
      <c r="B2643" s="106">
        <v>35341</v>
      </c>
      <c r="C2643" s="105">
        <v>58.56</v>
      </c>
      <c r="D2643" s="105">
        <f t="shared" si="41"/>
        <v>737</v>
      </c>
    </row>
    <row r="2644" spans="1:4" ht="12.75">
      <c r="A2644" s="105">
        <v>2641</v>
      </c>
      <c r="B2644" s="106">
        <v>35342</v>
      </c>
      <c r="C2644" s="105">
        <v>57.56</v>
      </c>
      <c r="D2644" s="105">
        <f t="shared" si="41"/>
        <v>736</v>
      </c>
    </row>
    <row r="2645" spans="1:4" ht="12.75">
      <c r="A2645" s="105">
        <v>2642</v>
      </c>
      <c r="B2645" s="106">
        <v>35343</v>
      </c>
      <c r="C2645" s="105">
        <v>56.19</v>
      </c>
      <c r="D2645" s="105">
        <f t="shared" si="41"/>
        <v>735</v>
      </c>
    </row>
    <row r="2646" spans="1:4" ht="12.75">
      <c r="A2646" s="105">
        <v>2643</v>
      </c>
      <c r="B2646" s="106">
        <v>35346</v>
      </c>
      <c r="C2646" s="105">
        <v>53.69</v>
      </c>
      <c r="D2646" s="105">
        <f t="shared" si="41"/>
        <v>734</v>
      </c>
    </row>
    <row r="2647" spans="1:4" ht="12.75">
      <c r="A2647" s="105">
        <v>2644</v>
      </c>
      <c r="B2647" s="106">
        <v>35347</v>
      </c>
      <c r="C2647" s="105">
        <v>51.13</v>
      </c>
      <c r="D2647" s="105">
        <f t="shared" si="41"/>
        <v>733</v>
      </c>
    </row>
    <row r="2648" spans="1:4" ht="12.75">
      <c r="A2648" s="105">
        <v>2645</v>
      </c>
      <c r="B2648" s="106">
        <v>35348</v>
      </c>
      <c r="C2648" s="105">
        <v>51.19</v>
      </c>
      <c r="D2648" s="105">
        <f t="shared" si="41"/>
        <v>732</v>
      </c>
    </row>
    <row r="2649" spans="1:4" ht="12.75">
      <c r="A2649" s="105">
        <v>2646</v>
      </c>
      <c r="B2649" s="106">
        <v>35349</v>
      </c>
      <c r="C2649" s="105">
        <v>49.81</v>
      </c>
      <c r="D2649" s="105">
        <f t="shared" si="41"/>
        <v>731</v>
      </c>
    </row>
    <row r="2650" spans="1:4" ht="12.75">
      <c r="A2650" s="105">
        <v>2647</v>
      </c>
      <c r="B2650" s="106">
        <v>35350</v>
      </c>
      <c r="C2650" s="105">
        <v>56.06</v>
      </c>
      <c r="D2650" s="105">
        <f t="shared" si="41"/>
        <v>730</v>
      </c>
    </row>
    <row r="2651" spans="1:4" ht="12.75">
      <c r="A2651" s="105">
        <v>2648</v>
      </c>
      <c r="B2651" s="106">
        <v>35353</v>
      </c>
      <c r="C2651" s="105">
        <v>54.5</v>
      </c>
      <c r="D2651" s="105">
        <f t="shared" si="41"/>
        <v>729</v>
      </c>
    </row>
    <row r="2652" spans="1:4" ht="12.75">
      <c r="A2652" s="105">
        <v>2649</v>
      </c>
      <c r="B2652" s="106">
        <v>35354</v>
      </c>
      <c r="C2652" s="105">
        <v>54.56</v>
      </c>
      <c r="D2652" s="105">
        <f t="shared" si="41"/>
        <v>728</v>
      </c>
    </row>
    <row r="2653" spans="1:4" ht="12.75">
      <c r="A2653" s="105">
        <v>2650</v>
      </c>
      <c r="B2653" s="106">
        <v>35355</v>
      </c>
      <c r="C2653" s="105">
        <v>52.25</v>
      </c>
      <c r="D2653" s="105">
        <f t="shared" si="41"/>
        <v>727</v>
      </c>
    </row>
    <row r="2654" spans="1:4" ht="12.75">
      <c r="A2654" s="105">
        <v>2651</v>
      </c>
      <c r="B2654" s="106">
        <v>35356</v>
      </c>
      <c r="C2654" s="105">
        <v>58.25</v>
      </c>
      <c r="D2654" s="105">
        <f t="shared" si="41"/>
        <v>726</v>
      </c>
    </row>
    <row r="2655" spans="1:4" ht="12.75">
      <c r="A2655" s="105">
        <v>2652</v>
      </c>
      <c r="B2655" s="106">
        <v>35357</v>
      </c>
      <c r="C2655" s="105">
        <v>57.31</v>
      </c>
      <c r="D2655" s="105">
        <f t="shared" si="41"/>
        <v>725</v>
      </c>
    </row>
    <row r="2656" spans="1:4" ht="12.75">
      <c r="A2656" s="105">
        <v>2653</v>
      </c>
      <c r="B2656" s="106">
        <v>35360</v>
      </c>
      <c r="C2656" s="105">
        <v>55.88</v>
      </c>
      <c r="D2656" s="105">
        <f t="shared" si="41"/>
        <v>724</v>
      </c>
    </row>
    <row r="2657" spans="1:4" ht="12.75">
      <c r="A2657" s="105">
        <v>2654</v>
      </c>
      <c r="B2657" s="106">
        <v>35361</v>
      </c>
      <c r="C2657" s="105">
        <v>54.88</v>
      </c>
      <c r="D2657" s="105">
        <f t="shared" si="41"/>
        <v>723</v>
      </c>
    </row>
    <row r="2658" spans="1:4" ht="12.75">
      <c r="A2658" s="105">
        <v>2655</v>
      </c>
      <c r="B2658" s="106">
        <v>35362</v>
      </c>
      <c r="C2658" s="105">
        <v>50.63</v>
      </c>
      <c r="D2658" s="105">
        <f t="shared" si="41"/>
        <v>722</v>
      </c>
    </row>
    <row r="2659" spans="1:4" ht="12.75">
      <c r="A2659" s="105">
        <v>2656</v>
      </c>
      <c r="B2659" s="106">
        <v>35363</v>
      </c>
      <c r="C2659" s="105">
        <v>53.56</v>
      </c>
      <c r="D2659" s="105">
        <f t="shared" si="41"/>
        <v>721</v>
      </c>
    </row>
    <row r="2660" spans="1:4" ht="12.75">
      <c r="A2660" s="105">
        <v>2657</v>
      </c>
      <c r="B2660" s="106">
        <v>35364</v>
      </c>
      <c r="C2660" s="105">
        <v>50.69</v>
      </c>
      <c r="D2660" s="105">
        <f t="shared" si="41"/>
        <v>720</v>
      </c>
    </row>
    <row r="2661" spans="1:4" ht="12.75">
      <c r="A2661" s="105">
        <v>2658</v>
      </c>
      <c r="B2661" s="106">
        <v>35367</v>
      </c>
      <c r="C2661" s="105">
        <v>48.06</v>
      </c>
      <c r="D2661" s="105">
        <f t="shared" si="41"/>
        <v>719</v>
      </c>
    </row>
    <row r="2662" spans="1:4" ht="12.75">
      <c r="A2662" s="105">
        <v>2659</v>
      </c>
      <c r="B2662" s="106">
        <v>35368</v>
      </c>
      <c r="C2662" s="105">
        <v>53.88</v>
      </c>
      <c r="D2662" s="105">
        <f t="shared" si="41"/>
        <v>718</v>
      </c>
    </row>
    <row r="2663" spans="1:4" ht="12.75">
      <c r="A2663" s="105">
        <v>2660</v>
      </c>
      <c r="B2663" s="106">
        <v>35369</v>
      </c>
      <c r="C2663" s="105">
        <v>52.13</v>
      </c>
      <c r="D2663" s="105">
        <f t="shared" si="41"/>
        <v>717</v>
      </c>
    </row>
    <row r="2664" spans="1:4" ht="12.75">
      <c r="A2664" s="105">
        <v>2661</v>
      </c>
      <c r="B2664" s="106">
        <v>35370</v>
      </c>
      <c r="C2664" s="105">
        <v>55.75</v>
      </c>
      <c r="D2664" s="105">
        <f t="shared" si="41"/>
        <v>716</v>
      </c>
    </row>
    <row r="2665" spans="1:4" ht="12.75">
      <c r="A2665" s="105">
        <v>2662</v>
      </c>
      <c r="B2665" s="106">
        <v>35371</v>
      </c>
      <c r="C2665" s="105">
        <v>56.75</v>
      </c>
      <c r="D2665" s="105">
        <f t="shared" si="41"/>
        <v>715</v>
      </c>
    </row>
    <row r="2666" spans="1:4" ht="12.75">
      <c r="A2666" s="105">
        <v>2663</v>
      </c>
      <c r="B2666" s="106">
        <v>35374</v>
      </c>
      <c r="C2666" s="105">
        <v>55.13</v>
      </c>
      <c r="D2666" s="105">
        <f t="shared" si="41"/>
        <v>714</v>
      </c>
    </row>
    <row r="2667" spans="1:4" ht="12.75">
      <c r="A2667" s="105">
        <v>2664</v>
      </c>
      <c r="B2667" s="106">
        <v>35375</v>
      </c>
      <c r="C2667" s="105">
        <v>56.75</v>
      </c>
      <c r="D2667" s="105">
        <f t="shared" si="41"/>
        <v>713</v>
      </c>
    </row>
    <row r="2668" spans="1:4" ht="12.75">
      <c r="A2668" s="105">
        <v>2665</v>
      </c>
      <c r="B2668" s="106">
        <v>35376</v>
      </c>
      <c r="C2668" s="105">
        <v>52.13</v>
      </c>
      <c r="D2668" s="105">
        <f t="shared" si="41"/>
        <v>712</v>
      </c>
    </row>
    <row r="2669" spans="1:4" ht="12.75">
      <c r="A2669" s="105">
        <v>2666</v>
      </c>
      <c r="B2669" s="106">
        <v>35377</v>
      </c>
      <c r="C2669" s="105">
        <v>53.25</v>
      </c>
      <c r="D2669" s="105">
        <f t="shared" si="41"/>
        <v>711</v>
      </c>
    </row>
    <row r="2670" spans="1:4" ht="12.75">
      <c r="A2670" s="105">
        <v>2667</v>
      </c>
      <c r="B2670" s="106">
        <v>35378</v>
      </c>
      <c r="C2670" s="105">
        <v>50.06</v>
      </c>
      <c r="D2670" s="105">
        <f t="shared" si="41"/>
        <v>710</v>
      </c>
    </row>
    <row r="2671" spans="1:4" ht="12.75">
      <c r="A2671" s="105">
        <v>2668</v>
      </c>
      <c r="B2671" s="106">
        <v>35381</v>
      </c>
      <c r="C2671" s="105">
        <v>50.38</v>
      </c>
      <c r="D2671" s="105">
        <f t="shared" si="41"/>
        <v>709</v>
      </c>
    </row>
    <row r="2672" spans="1:4" ht="12.75">
      <c r="A2672" s="105">
        <v>2669</v>
      </c>
      <c r="B2672" s="106">
        <v>35382</v>
      </c>
      <c r="C2672" s="105">
        <v>53.13</v>
      </c>
      <c r="D2672" s="105">
        <f t="shared" si="41"/>
        <v>708</v>
      </c>
    </row>
    <row r="2673" spans="1:4" ht="12.75">
      <c r="A2673" s="105">
        <v>2670</v>
      </c>
      <c r="B2673" s="106">
        <v>35383</v>
      </c>
      <c r="C2673" s="105">
        <v>53.56</v>
      </c>
      <c r="D2673" s="105">
        <f t="shared" si="41"/>
        <v>707</v>
      </c>
    </row>
    <row r="2674" spans="1:4" ht="12.75">
      <c r="A2674" s="105">
        <v>2671</v>
      </c>
      <c r="B2674" s="106">
        <v>35384</v>
      </c>
      <c r="C2674" s="105">
        <v>51.06</v>
      </c>
      <c r="D2674" s="105">
        <f t="shared" si="41"/>
        <v>706</v>
      </c>
    </row>
    <row r="2675" spans="1:4" ht="12.75">
      <c r="A2675" s="105">
        <v>2672</v>
      </c>
      <c r="B2675" s="106">
        <v>35385</v>
      </c>
      <c r="C2675" s="105">
        <v>52.75</v>
      </c>
      <c r="D2675" s="105">
        <f t="shared" si="41"/>
        <v>705</v>
      </c>
    </row>
    <row r="2676" spans="1:4" ht="12.75">
      <c r="A2676" s="105">
        <v>2673</v>
      </c>
      <c r="B2676" s="106">
        <v>35388</v>
      </c>
      <c r="C2676" s="105">
        <v>51.25</v>
      </c>
      <c r="D2676" s="105">
        <f t="shared" si="41"/>
        <v>704</v>
      </c>
    </row>
    <row r="2677" spans="1:4" ht="12.75">
      <c r="A2677" s="105">
        <v>2674</v>
      </c>
      <c r="B2677" s="106">
        <v>35389</v>
      </c>
      <c r="C2677" s="105">
        <v>53.69</v>
      </c>
      <c r="D2677" s="105">
        <f t="shared" si="41"/>
        <v>703</v>
      </c>
    </row>
    <row r="2678" spans="1:4" ht="12.75">
      <c r="A2678" s="105">
        <v>2675</v>
      </c>
      <c r="B2678" s="106">
        <v>35390</v>
      </c>
      <c r="C2678" s="105">
        <v>50.56</v>
      </c>
      <c r="D2678" s="105">
        <f t="shared" si="41"/>
        <v>702</v>
      </c>
    </row>
    <row r="2679" spans="1:4" ht="12.75">
      <c r="A2679" s="105">
        <v>2676</v>
      </c>
      <c r="B2679" s="106">
        <v>35392</v>
      </c>
      <c r="C2679" s="105">
        <v>52.69</v>
      </c>
      <c r="D2679" s="105">
        <f t="shared" si="41"/>
        <v>701</v>
      </c>
    </row>
    <row r="2680" spans="1:4" ht="12.75">
      <c r="A2680" s="105">
        <v>2677</v>
      </c>
      <c r="B2680" s="106">
        <v>35395</v>
      </c>
      <c r="C2680" s="105">
        <v>51.25</v>
      </c>
      <c r="D2680" s="105">
        <f t="shared" si="41"/>
        <v>700</v>
      </c>
    </row>
    <row r="2681" spans="1:4" ht="12.75">
      <c r="A2681" s="105">
        <v>2678</v>
      </c>
      <c r="B2681" s="106">
        <v>35396</v>
      </c>
      <c r="C2681" s="105">
        <v>51</v>
      </c>
      <c r="D2681" s="105">
        <f t="shared" si="41"/>
        <v>699</v>
      </c>
    </row>
    <row r="2682" spans="1:4" ht="12.75">
      <c r="A2682" s="105">
        <v>2679</v>
      </c>
      <c r="B2682" s="106">
        <v>35397</v>
      </c>
      <c r="C2682" s="105">
        <v>51.69</v>
      </c>
      <c r="D2682" s="105">
        <f t="shared" si="41"/>
        <v>698</v>
      </c>
    </row>
    <row r="2683" spans="1:4" ht="12.75">
      <c r="A2683" s="105">
        <v>2680</v>
      </c>
      <c r="B2683" s="106">
        <v>35398</v>
      </c>
      <c r="C2683" s="105">
        <v>47.88</v>
      </c>
      <c r="D2683" s="105">
        <f t="shared" si="41"/>
        <v>697</v>
      </c>
    </row>
    <row r="2684" spans="1:4" ht="12.75">
      <c r="A2684" s="105">
        <v>2681</v>
      </c>
      <c r="B2684" s="106">
        <v>35399</v>
      </c>
      <c r="C2684" s="105">
        <v>48.5</v>
      </c>
      <c r="D2684" s="105">
        <f t="shared" si="41"/>
        <v>696</v>
      </c>
    </row>
    <row r="2685" spans="1:4" ht="12.75">
      <c r="A2685" s="105">
        <v>2682</v>
      </c>
      <c r="B2685" s="106">
        <v>35402</v>
      </c>
      <c r="C2685" s="105">
        <v>45.81</v>
      </c>
      <c r="D2685" s="105">
        <f t="shared" si="41"/>
        <v>695</v>
      </c>
    </row>
    <row r="2686" spans="1:4" ht="12.75">
      <c r="A2686" s="105">
        <v>2683</v>
      </c>
      <c r="B2686" s="106">
        <v>35403</v>
      </c>
      <c r="C2686" s="105">
        <v>52.13</v>
      </c>
      <c r="D2686" s="105">
        <f t="shared" si="41"/>
        <v>694</v>
      </c>
    </row>
    <row r="2687" spans="1:4" ht="12.75">
      <c r="A2687" s="105">
        <v>2684</v>
      </c>
      <c r="B2687" s="106">
        <v>35404</v>
      </c>
      <c r="C2687" s="105">
        <v>51.44</v>
      </c>
      <c r="D2687" s="105">
        <f t="shared" si="41"/>
        <v>693</v>
      </c>
    </row>
    <row r="2688" spans="1:4" ht="12.75">
      <c r="A2688" s="105">
        <v>2685</v>
      </c>
      <c r="B2688" s="106">
        <v>35405</v>
      </c>
      <c r="C2688" s="105">
        <v>49.94</v>
      </c>
      <c r="D2688" s="105">
        <f t="shared" si="41"/>
        <v>692</v>
      </c>
    </row>
    <row r="2689" spans="1:4" ht="12.75">
      <c r="A2689" s="105">
        <v>2686</v>
      </c>
      <c r="B2689" s="106">
        <v>35406</v>
      </c>
      <c r="C2689" s="105">
        <v>52.38</v>
      </c>
      <c r="D2689" s="105">
        <f t="shared" si="41"/>
        <v>691</v>
      </c>
    </row>
    <row r="2690" spans="1:4" ht="12.75">
      <c r="A2690" s="105">
        <v>2687</v>
      </c>
      <c r="B2690" s="106">
        <v>35409</v>
      </c>
      <c r="C2690" s="105">
        <v>54.81</v>
      </c>
      <c r="D2690" s="105">
        <f t="shared" si="41"/>
        <v>690</v>
      </c>
    </row>
    <row r="2691" spans="1:4" ht="12.75">
      <c r="A2691" s="105">
        <v>2688</v>
      </c>
      <c r="B2691" s="106">
        <v>35410</v>
      </c>
      <c r="C2691" s="105">
        <v>54.38</v>
      </c>
      <c r="D2691" s="105">
        <f t="shared" si="41"/>
        <v>689</v>
      </c>
    </row>
    <row r="2692" spans="1:4" ht="12.75">
      <c r="A2692" s="105">
        <v>2689</v>
      </c>
      <c r="B2692" s="106">
        <v>35411</v>
      </c>
      <c r="C2692" s="105">
        <v>51.13</v>
      </c>
      <c r="D2692" s="105">
        <f aca="true" t="shared" si="42" ref="D2692:D2755">3377-A2692</f>
        <v>688</v>
      </c>
    </row>
    <row r="2693" spans="1:4" ht="12.75">
      <c r="A2693" s="105">
        <v>2690</v>
      </c>
      <c r="B2693" s="106">
        <v>35412</v>
      </c>
      <c r="C2693" s="105">
        <v>50.94</v>
      </c>
      <c r="D2693" s="105">
        <f t="shared" si="42"/>
        <v>687</v>
      </c>
    </row>
    <row r="2694" spans="1:4" ht="12.75">
      <c r="A2694" s="105">
        <v>2691</v>
      </c>
      <c r="B2694" s="106">
        <v>35413</v>
      </c>
      <c r="C2694" s="105">
        <v>48.17</v>
      </c>
      <c r="D2694" s="105">
        <f t="shared" si="42"/>
        <v>686</v>
      </c>
    </row>
    <row r="2695" spans="1:4" ht="12.75">
      <c r="A2695" s="105">
        <v>2692</v>
      </c>
      <c r="B2695" s="106">
        <v>35416</v>
      </c>
      <c r="C2695" s="105">
        <v>42.94</v>
      </c>
      <c r="D2695" s="105">
        <f t="shared" si="42"/>
        <v>685</v>
      </c>
    </row>
    <row r="2696" spans="1:4" ht="12.75">
      <c r="A2696" s="105">
        <v>2693</v>
      </c>
      <c r="B2696" s="106">
        <v>35417</v>
      </c>
      <c r="C2696" s="105">
        <v>41.75</v>
      </c>
      <c r="D2696" s="105">
        <f t="shared" si="42"/>
        <v>684</v>
      </c>
    </row>
    <row r="2697" spans="1:4" ht="12.75">
      <c r="A2697" s="105">
        <v>2694</v>
      </c>
      <c r="B2697" s="106">
        <v>35418</v>
      </c>
      <c r="C2697" s="105">
        <v>36.5</v>
      </c>
      <c r="D2697" s="105">
        <f t="shared" si="42"/>
        <v>683</v>
      </c>
    </row>
    <row r="2698" spans="1:4" ht="12.75">
      <c r="A2698" s="105">
        <v>2695</v>
      </c>
      <c r="B2698" s="106">
        <v>35419</v>
      </c>
      <c r="C2698" s="105">
        <v>38.88</v>
      </c>
      <c r="D2698" s="105">
        <f t="shared" si="42"/>
        <v>682</v>
      </c>
    </row>
    <row r="2699" spans="1:4" ht="12.75">
      <c r="A2699" s="105">
        <v>2696</v>
      </c>
      <c r="B2699" s="106">
        <v>35420</v>
      </c>
      <c r="C2699" s="105">
        <v>41.5</v>
      </c>
      <c r="D2699" s="105">
        <f t="shared" si="42"/>
        <v>681</v>
      </c>
    </row>
    <row r="2700" spans="1:4" ht="12.75">
      <c r="A2700" s="105">
        <v>2697</v>
      </c>
      <c r="B2700" s="106">
        <v>35424</v>
      </c>
      <c r="C2700" s="105">
        <v>40.75</v>
      </c>
      <c r="D2700" s="105">
        <f t="shared" si="42"/>
        <v>680</v>
      </c>
    </row>
    <row r="2701" spans="1:4" ht="12.75">
      <c r="A2701" s="105">
        <v>2698</v>
      </c>
      <c r="B2701" s="106">
        <v>35425</v>
      </c>
      <c r="C2701" s="105">
        <v>40.75</v>
      </c>
      <c r="D2701" s="105">
        <f t="shared" si="42"/>
        <v>679</v>
      </c>
    </row>
    <row r="2702" spans="1:4" ht="12.75">
      <c r="A2702" s="105">
        <v>2699</v>
      </c>
      <c r="B2702" s="106">
        <v>35426</v>
      </c>
      <c r="C2702" s="105">
        <v>39.56</v>
      </c>
      <c r="D2702" s="105">
        <f t="shared" si="42"/>
        <v>678</v>
      </c>
    </row>
    <row r="2703" spans="1:4" ht="12.75">
      <c r="A2703" s="105">
        <v>2700</v>
      </c>
      <c r="B2703" s="106">
        <v>35427</v>
      </c>
      <c r="C2703" s="105">
        <v>38.25</v>
      </c>
      <c r="D2703" s="105">
        <f t="shared" si="42"/>
        <v>677</v>
      </c>
    </row>
    <row r="2704" spans="1:4" ht="12.75">
      <c r="A2704" s="105">
        <v>2701</v>
      </c>
      <c r="B2704" s="106">
        <v>35431</v>
      </c>
      <c r="C2704" s="105">
        <v>33.31</v>
      </c>
      <c r="D2704" s="105">
        <f t="shared" si="42"/>
        <v>676</v>
      </c>
    </row>
    <row r="2705" spans="1:4" ht="12.75">
      <c r="A2705" s="105">
        <v>2702</v>
      </c>
      <c r="B2705" s="106">
        <v>35432</v>
      </c>
      <c r="C2705" s="105">
        <v>41.31</v>
      </c>
      <c r="D2705" s="105">
        <f t="shared" si="42"/>
        <v>675</v>
      </c>
    </row>
    <row r="2706" spans="1:4" ht="12.75">
      <c r="A2706" s="105">
        <v>2703</v>
      </c>
      <c r="B2706" s="106">
        <v>35433</v>
      </c>
      <c r="C2706" s="105">
        <v>41.88</v>
      </c>
      <c r="D2706" s="105">
        <f t="shared" si="42"/>
        <v>674</v>
      </c>
    </row>
    <row r="2707" spans="1:4" ht="12.75">
      <c r="A2707" s="105">
        <v>2704</v>
      </c>
      <c r="B2707" s="106">
        <v>35434</v>
      </c>
      <c r="C2707" s="105">
        <v>36.63</v>
      </c>
      <c r="D2707" s="105">
        <f t="shared" si="42"/>
        <v>673</v>
      </c>
    </row>
    <row r="2708" spans="1:4" ht="12.75">
      <c r="A2708" s="105">
        <v>2705</v>
      </c>
      <c r="B2708" s="106">
        <v>35437</v>
      </c>
      <c r="C2708" s="105">
        <v>36.55</v>
      </c>
      <c r="D2708" s="105">
        <f t="shared" si="42"/>
        <v>672</v>
      </c>
    </row>
    <row r="2709" spans="1:4" ht="12.75">
      <c r="A2709" s="105">
        <v>2706</v>
      </c>
      <c r="B2709" s="106">
        <v>35438</v>
      </c>
      <c r="C2709" s="105">
        <v>37.13</v>
      </c>
      <c r="D2709" s="105">
        <f t="shared" si="42"/>
        <v>671</v>
      </c>
    </row>
    <row r="2710" spans="1:4" ht="12.75">
      <c r="A2710" s="105">
        <v>2707</v>
      </c>
      <c r="B2710" s="106">
        <v>35439</v>
      </c>
      <c r="C2710" s="105">
        <v>36.25</v>
      </c>
      <c r="D2710" s="105">
        <f t="shared" si="42"/>
        <v>670</v>
      </c>
    </row>
    <row r="2711" spans="1:4" ht="12.75">
      <c r="A2711" s="105">
        <v>2708</v>
      </c>
      <c r="B2711" s="106">
        <v>35440</v>
      </c>
      <c r="C2711" s="105">
        <v>39.13</v>
      </c>
      <c r="D2711" s="105">
        <f t="shared" si="42"/>
        <v>669</v>
      </c>
    </row>
    <row r="2712" spans="1:4" ht="12.75">
      <c r="A2712" s="105">
        <v>2709</v>
      </c>
      <c r="B2712" s="106">
        <v>35441</v>
      </c>
      <c r="C2712" s="105">
        <v>38.06</v>
      </c>
      <c r="D2712" s="105">
        <f t="shared" si="42"/>
        <v>668</v>
      </c>
    </row>
    <row r="2713" spans="1:4" ht="12.75">
      <c r="A2713" s="105">
        <v>2710</v>
      </c>
      <c r="B2713" s="106">
        <v>35445</v>
      </c>
      <c r="C2713" s="105">
        <v>38.5</v>
      </c>
      <c r="D2713" s="105">
        <f t="shared" si="42"/>
        <v>667</v>
      </c>
    </row>
    <row r="2714" spans="1:4" ht="12.75">
      <c r="A2714" s="105">
        <v>2711</v>
      </c>
      <c r="B2714" s="106">
        <v>35446</v>
      </c>
      <c r="C2714" s="105">
        <v>39</v>
      </c>
      <c r="D2714" s="105">
        <f t="shared" si="42"/>
        <v>666</v>
      </c>
    </row>
    <row r="2715" spans="1:4" ht="12.75">
      <c r="A2715" s="105">
        <v>2712</v>
      </c>
      <c r="B2715" s="106">
        <v>35447</v>
      </c>
      <c r="C2715" s="105">
        <v>41.88</v>
      </c>
      <c r="D2715" s="105">
        <f t="shared" si="42"/>
        <v>665</v>
      </c>
    </row>
    <row r="2716" spans="1:4" ht="12.75">
      <c r="A2716" s="105">
        <v>2713</v>
      </c>
      <c r="B2716" s="106">
        <v>35448</v>
      </c>
      <c r="C2716" s="105">
        <v>40.38</v>
      </c>
      <c r="D2716" s="105">
        <f t="shared" si="42"/>
        <v>664</v>
      </c>
    </row>
    <row r="2717" spans="1:4" ht="12.75">
      <c r="A2717" s="105">
        <v>2714</v>
      </c>
      <c r="B2717" s="106">
        <v>35451</v>
      </c>
      <c r="C2717" s="105">
        <v>41.44</v>
      </c>
      <c r="D2717" s="105">
        <f t="shared" si="42"/>
        <v>663</v>
      </c>
    </row>
    <row r="2718" spans="1:4" ht="12.75">
      <c r="A2718" s="105">
        <v>2715</v>
      </c>
      <c r="B2718" s="106">
        <v>35452</v>
      </c>
      <c r="C2718" s="105">
        <v>42.63</v>
      </c>
      <c r="D2718" s="105">
        <f t="shared" si="42"/>
        <v>662</v>
      </c>
    </row>
    <row r="2719" spans="1:4" ht="12.75">
      <c r="A2719" s="105">
        <v>2716</v>
      </c>
      <c r="B2719" s="106">
        <v>35453</v>
      </c>
      <c r="C2719" s="105">
        <v>42.56</v>
      </c>
      <c r="D2719" s="105">
        <f t="shared" si="42"/>
        <v>661</v>
      </c>
    </row>
    <row r="2720" spans="1:4" ht="12.75">
      <c r="A2720" s="105">
        <v>2717</v>
      </c>
      <c r="B2720" s="106">
        <v>35454</v>
      </c>
      <c r="C2720" s="105">
        <v>39.31</v>
      </c>
      <c r="D2720" s="105">
        <f t="shared" si="42"/>
        <v>660</v>
      </c>
    </row>
    <row r="2721" spans="1:4" ht="12.75">
      <c r="A2721" s="105">
        <v>2718</v>
      </c>
      <c r="B2721" s="106">
        <v>35455</v>
      </c>
      <c r="C2721" s="105">
        <v>38.38</v>
      </c>
      <c r="D2721" s="105">
        <f t="shared" si="42"/>
        <v>659</v>
      </c>
    </row>
    <row r="2722" spans="1:4" ht="12.75">
      <c r="A2722" s="105">
        <v>2719</v>
      </c>
      <c r="B2722" s="106">
        <v>35458</v>
      </c>
      <c r="C2722" s="105">
        <v>37.25</v>
      </c>
      <c r="D2722" s="105">
        <f t="shared" si="42"/>
        <v>658</v>
      </c>
    </row>
    <row r="2723" spans="1:4" ht="12.75">
      <c r="A2723" s="105">
        <v>2720</v>
      </c>
      <c r="B2723" s="106">
        <v>35459</v>
      </c>
      <c r="C2723" s="105">
        <v>38</v>
      </c>
      <c r="D2723" s="105">
        <f t="shared" si="42"/>
        <v>657</v>
      </c>
    </row>
    <row r="2724" spans="1:4" ht="12.75">
      <c r="A2724" s="105">
        <v>2721</v>
      </c>
      <c r="B2724" s="106">
        <v>35460</v>
      </c>
      <c r="C2724" s="105">
        <v>37.44</v>
      </c>
      <c r="D2724" s="105">
        <f t="shared" si="42"/>
        <v>656</v>
      </c>
    </row>
    <row r="2725" spans="1:4" ht="12.75">
      <c r="A2725" s="105">
        <v>2722</v>
      </c>
      <c r="B2725" s="106">
        <v>35461</v>
      </c>
      <c r="C2725" s="105">
        <v>38.25</v>
      </c>
      <c r="D2725" s="105">
        <f t="shared" si="42"/>
        <v>655</v>
      </c>
    </row>
    <row r="2726" spans="1:4" ht="12.75">
      <c r="A2726" s="105">
        <v>2723</v>
      </c>
      <c r="B2726" s="106">
        <v>35462</v>
      </c>
      <c r="C2726" s="105">
        <v>35.5</v>
      </c>
      <c r="D2726" s="105">
        <f t="shared" si="42"/>
        <v>654</v>
      </c>
    </row>
    <row r="2727" spans="1:4" ht="12.75">
      <c r="A2727" s="105">
        <v>2724</v>
      </c>
      <c r="B2727" s="106">
        <v>35465</v>
      </c>
      <c r="C2727" s="105">
        <v>34.56</v>
      </c>
      <c r="D2727" s="105">
        <f t="shared" si="42"/>
        <v>653</v>
      </c>
    </row>
    <row r="2728" spans="1:4" ht="12.75">
      <c r="A2728" s="105">
        <v>2725</v>
      </c>
      <c r="B2728" s="106">
        <v>35466</v>
      </c>
      <c r="C2728" s="105">
        <v>35.75</v>
      </c>
      <c r="D2728" s="105">
        <f t="shared" si="42"/>
        <v>652</v>
      </c>
    </row>
    <row r="2729" spans="1:4" ht="12.75">
      <c r="A2729" s="105">
        <v>2726</v>
      </c>
      <c r="B2729" s="106">
        <v>35467</v>
      </c>
      <c r="C2729" s="105">
        <v>31.06</v>
      </c>
      <c r="D2729" s="105">
        <f t="shared" si="42"/>
        <v>651</v>
      </c>
    </row>
    <row r="2730" spans="1:4" ht="12.75">
      <c r="A2730" s="105">
        <v>2727</v>
      </c>
      <c r="B2730" s="106">
        <v>35468</v>
      </c>
      <c r="C2730" s="105">
        <v>30</v>
      </c>
      <c r="D2730" s="105">
        <f t="shared" si="42"/>
        <v>650</v>
      </c>
    </row>
    <row r="2731" spans="1:4" ht="12.75">
      <c r="A2731" s="105">
        <v>2728</v>
      </c>
      <c r="B2731" s="106">
        <v>35469</v>
      </c>
      <c r="C2731" s="105">
        <v>28.19</v>
      </c>
      <c r="D2731" s="105">
        <f t="shared" si="42"/>
        <v>649</v>
      </c>
    </row>
    <row r="2732" spans="1:4" ht="12.75">
      <c r="A2732" s="105">
        <v>2729</v>
      </c>
      <c r="B2732" s="106">
        <v>35472</v>
      </c>
      <c r="C2732" s="105">
        <v>29.56</v>
      </c>
      <c r="D2732" s="105">
        <f t="shared" si="42"/>
        <v>648</v>
      </c>
    </row>
    <row r="2733" spans="1:4" ht="12.75">
      <c r="A2733" s="105">
        <v>2730</v>
      </c>
      <c r="B2733" s="106">
        <v>35473</v>
      </c>
      <c r="C2733" s="105">
        <v>28.5</v>
      </c>
      <c r="D2733" s="105">
        <f t="shared" si="42"/>
        <v>647</v>
      </c>
    </row>
    <row r="2734" spans="1:4" ht="12.75">
      <c r="A2734" s="105">
        <v>2731</v>
      </c>
      <c r="B2734" s="106">
        <v>35474</v>
      </c>
      <c r="C2734" s="105">
        <v>29.37</v>
      </c>
      <c r="D2734" s="105">
        <f t="shared" si="42"/>
        <v>646</v>
      </c>
    </row>
    <row r="2735" spans="1:4" ht="12.75">
      <c r="A2735" s="105">
        <v>2732</v>
      </c>
      <c r="B2735" s="106">
        <v>35475</v>
      </c>
      <c r="C2735" s="105">
        <v>30.81</v>
      </c>
      <c r="D2735" s="105">
        <f t="shared" si="42"/>
        <v>645</v>
      </c>
    </row>
    <row r="2736" spans="1:4" ht="12.75">
      <c r="A2736" s="105">
        <v>2733</v>
      </c>
      <c r="B2736" s="106">
        <v>35476</v>
      </c>
      <c r="C2736" s="105">
        <v>28.25</v>
      </c>
      <c r="D2736" s="105">
        <f t="shared" si="42"/>
        <v>644</v>
      </c>
    </row>
    <row r="2737" spans="1:4" ht="12.75">
      <c r="A2737" s="105">
        <v>2734</v>
      </c>
      <c r="B2737" s="106">
        <v>35480</v>
      </c>
      <c r="C2737" s="105">
        <v>26.06</v>
      </c>
      <c r="D2737" s="105">
        <f t="shared" si="42"/>
        <v>643</v>
      </c>
    </row>
    <row r="2738" spans="1:4" ht="12.75">
      <c r="A2738" s="105">
        <v>2735</v>
      </c>
      <c r="B2738" s="106">
        <v>35481</v>
      </c>
      <c r="C2738" s="105">
        <v>25.12</v>
      </c>
      <c r="D2738" s="105">
        <f t="shared" si="42"/>
        <v>642</v>
      </c>
    </row>
    <row r="2739" spans="1:4" ht="12.75">
      <c r="A2739" s="105">
        <v>2736</v>
      </c>
      <c r="B2739" s="106">
        <v>35482</v>
      </c>
      <c r="C2739" s="105">
        <v>26.44</v>
      </c>
      <c r="D2739" s="105">
        <f t="shared" si="42"/>
        <v>641</v>
      </c>
    </row>
    <row r="2740" spans="1:4" ht="12.75">
      <c r="A2740" s="105">
        <v>2737</v>
      </c>
      <c r="B2740" s="106">
        <v>35483</v>
      </c>
      <c r="C2740" s="105">
        <v>27</v>
      </c>
      <c r="D2740" s="105">
        <f t="shared" si="42"/>
        <v>640</v>
      </c>
    </row>
    <row r="2741" spans="1:4" ht="12.75">
      <c r="A2741" s="105">
        <v>2738</v>
      </c>
      <c r="B2741" s="106">
        <v>35486</v>
      </c>
      <c r="C2741" s="105">
        <v>26.06</v>
      </c>
      <c r="D2741" s="105">
        <f t="shared" si="42"/>
        <v>639</v>
      </c>
    </row>
    <row r="2742" spans="1:4" ht="12.75">
      <c r="A2742" s="105">
        <v>2739</v>
      </c>
      <c r="B2742" s="106">
        <v>35487</v>
      </c>
      <c r="C2742" s="105">
        <v>24</v>
      </c>
      <c r="D2742" s="105">
        <f t="shared" si="42"/>
        <v>638</v>
      </c>
    </row>
    <row r="2743" spans="1:4" ht="12.75">
      <c r="A2743" s="105">
        <v>2740</v>
      </c>
      <c r="B2743" s="106">
        <v>35488</v>
      </c>
      <c r="C2743" s="105">
        <v>23.69</v>
      </c>
      <c r="D2743" s="105">
        <f t="shared" si="42"/>
        <v>637</v>
      </c>
    </row>
    <row r="2744" spans="1:4" ht="12.75">
      <c r="A2744" s="105">
        <v>2741</v>
      </c>
      <c r="B2744" s="106">
        <v>35489</v>
      </c>
      <c r="C2744" s="105">
        <v>24.5</v>
      </c>
      <c r="D2744" s="105">
        <f t="shared" si="42"/>
        <v>636</v>
      </c>
    </row>
    <row r="2745" spans="1:4" ht="12.75">
      <c r="A2745" s="105">
        <v>2742</v>
      </c>
      <c r="B2745" s="106">
        <v>35490</v>
      </c>
      <c r="C2745" s="105">
        <v>22.19</v>
      </c>
      <c r="D2745" s="105">
        <f t="shared" si="42"/>
        <v>635</v>
      </c>
    </row>
    <row r="2746" spans="1:4" ht="12.75">
      <c r="A2746" s="105">
        <v>2743</v>
      </c>
      <c r="B2746" s="106">
        <v>35493</v>
      </c>
      <c r="C2746" s="105">
        <v>23.08</v>
      </c>
      <c r="D2746" s="105">
        <f t="shared" si="42"/>
        <v>634</v>
      </c>
    </row>
    <row r="2747" spans="1:4" ht="12.75">
      <c r="A2747" s="105">
        <v>2744</v>
      </c>
      <c r="B2747" s="106">
        <v>35494</v>
      </c>
      <c r="C2747" s="105">
        <v>24</v>
      </c>
      <c r="D2747" s="105">
        <f t="shared" si="42"/>
        <v>633</v>
      </c>
    </row>
    <row r="2748" spans="1:4" ht="12.75">
      <c r="A2748" s="105">
        <v>2745</v>
      </c>
      <c r="B2748" s="106">
        <v>35495</v>
      </c>
      <c r="C2748" s="105">
        <v>24</v>
      </c>
      <c r="D2748" s="105">
        <f t="shared" si="42"/>
        <v>632</v>
      </c>
    </row>
    <row r="2749" spans="1:4" ht="12.75">
      <c r="A2749" s="105">
        <v>2746</v>
      </c>
      <c r="B2749" s="106">
        <v>35496</v>
      </c>
      <c r="C2749" s="105">
        <v>22.81</v>
      </c>
      <c r="D2749" s="105">
        <f t="shared" si="42"/>
        <v>631</v>
      </c>
    </row>
    <row r="2750" spans="1:4" ht="12.75">
      <c r="A2750" s="105">
        <v>2747</v>
      </c>
      <c r="B2750" s="106">
        <v>35497</v>
      </c>
      <c r="C2750" s="105">
        <v>20.62</v>
      </c>
      <c r="D2750" s="105">
        <f t="shared" si="42"/>
        <v>630</v>
      </c>
    </row>
    <row r="2751" spans="1:4" ht="12.75">
      <c r="A2751" s="105">
        <v>2748</v>
      </c>
      <c r="B2751" s="106">
        <v>35500</v>
      </c>
      <c r="C2751" s="105">
        <v>18.81</v>
      </c>
      <c r="D2751" s="105">
        <f t="shared" si="42"/>
        <v>629</v>
      </c>
    </row>
    <row r="2752" spans="1:4" ht="12.75">
      <c r="A2752" s="105">
        <v>2749</v>
      </c>
      <c r="B2752" s="106">
        <v>35501</v>
      </c>
      <c r="C2752" s="105">
        <v>21.37</v>
      </c>
      <c r="D2752" s="105">
        <f t="shared" si="42"/>
        <v>628</v>
      </c>
    </row>
    <row r="2753" spans="1:4" ht="12.75">
      <c r="A2753" s="105">
        <v>2750</v>
      </c>
      <c r="B2753" s="106">
        <v>35502</v>
      </c>
      <c r="C2753" s="105">
        <v>20.25</v>
      </c>
      <c r="D2753" s="105">
        <f t="shared" si="42"/>
        <v>627</v>
      </c>
    </row>
    <row r="2754" spans="1:4" ht="12.75">
      <c r="A2754" s="105">
        <v>2751</v>
      </c>
      <c r="B2754" s="106">
        <v>35503</v>
      </c>
      <c r="C2754" s="105">
        <v>20.31</v>
      </c>
      <c r="D2754" s="105">
        <f t="shared" si="42"/>
        <v>626</v>
      </c>
    </row>
    <row r="2755" spans="1:4" ht="12.75">
      <c r="A2755" s="105">
        <v>2752</v>
      </c>
      <c r="B2755" s="106">
        <v>35504</v>
      </c>
      <c r="C2755" s="105">
        <v>19.94</v>
      </c>
      <c r="D2755" s="105">
        <f t="shared" si="42"/>
        <v>625</v>
      </c>
    </row>
    <row r="2756" spans="1:4" ht="12.75">
      <c r="A2756" s="105">
        <v>2753</v>
      </c>
      <c r="B2756" s="106">
        <v>35507</v>
      </c>
      <c r="C2756" s="105">
        <v>20.81</v>
      </c>
      <c r="D2756" s="105">
        <f aca="true" t="shared" si="43" ref="D2756:D2819">3377-A2756</f>
        <v>624</v>
      </c>
    </row>
    <row r="2757" spans="1:4" ht="12.75">
      <c r="A2757" s="105">
        <v>2754</v>
      </c>
      <c r="B2757" s="106">
        <v>35508</v>
      </c>
      <c r="C2757" s="105">
        <v>19.06</v>
      </c>
      <c r="D2757" s="105">
        <f t="shared" si="43"/>
        <v>623</v>
      </c>
    </row>
    <row r="2758" spans="1:4" ht="12.75">
      <c r="A2758" s="105">
        <v>2755</v>
      </c>
      <c r="B2758" s="106">
        <v>35509</v>
      </c>
      <c r="C2758" s="105">
        <v>19.31</v>
      </c>
      <c r="D2758" s="105">
        <f t="shared" si="43"/>
        <v>622</v>
      </c>
    </row>
    <row r="2759" spans="1:4" ht="12.75">
      <c r="A2759" s="105">
        <v>2756</v>
      </c>
      <c r="B2759" s="106">
        <v>35510</v>
      </c>
      <c r="C2759" s="105">
        <v>19.75</v>
      </c>
      <c r="D2759" s="105">
        <f t="shared" si="43"/>
        <v>621</v>
      </c>
    </row>
    <row r="2760" spans="1:4" ht="12.75">
      <c r="A2760" s="105">
        <v>2757</v>
      </c>
      <c r="B2760" s="106">
        <v>35511</v>
      </c>
      <c r="C2760" s="105">
        <v>18.69</v>
      </c>
      <c r="D2760" s="105">
        <f t="shared" si="43"/>
        <v>620</v>
      </c>
    </row>
    <row r="2761" spans="1:4" ht="12.75">
      <c r="A2761" s="105">
        <v>2758</v>
      </c>
      <c r="B2761" s="106">
        <v>35514</v>
      </c>
      <c r="C2761" s="105">
        <v>17.87</v>
      </c>
      <c r="D2761" s="105">
        <f t="shared" si="43"/>
        <v>619</v>
      </c>
    </row>
    <row r="2762" spans="1:4" ht="12.75">
      <c r="A2762" s="105">
        <v>2759</v>
      </c>
      <c r="B2762" s="106">
        <v>35515</v>
      </c>
      <c r="C2762" s="105">
        <v>18.12</v>
      </c>
      <c r="D2762" s="105">
        <f t="shared" si="43"/>
        <v>618</v>
      </c>
    </row>
    <row r="2763" spans="1:4" ht="12.75">
      <c r="A2763" s="105">
        <v>2760</v>
      </c>
      <c r="B2763" s="106">
        <v>35516</v>
      </c>
      <c r="C2763" s="105">
        <v>15.75</v>
      </c>
      <c r="D2763" s="105">
        <f t="shared" si="43"/>
        <v>617</v>
      </c>
    </row>
    <row r="2764" spans="1:4" ht="12.75">
      <c r="A2764" s="105">
        <v>2761</v>
      </c>
      <c r="B2764" s="106">
        <v>35517</v>
      </c>
      <c r="C2764" s="105">
        <v>15.25</v>
      </c>
      <c r="D2764" s="105">
        <f t="shared" si="43"/>
        <v>616</v>
      </c>
    </row>
    <row r="2765" spans="1:4" ht="12.75">
      <c r="A2765" s="105">
        <v>2762</v>
      </c>
      <c r="B2765" s="106">
        <v>35518</v>
      </c>
      <c r="C2765" s="105">
        <v>15.81</v>
      </c>
      <c r="D2765" s="105">
        <f t="shared" si="43"/>
        <v>615</v>
      </c>
    </row>
    <row r="2766" spans="1:4" ht="12.75">
      <c r="A2766" s="105">
        <v>2763</v>
      </c>
      <c r="B2766" s="106">
        <v>35521</v>
      </c>
      <c r="C2766" s="105">
        <v>15.06</v>
      </c>
      <c r="D2766" s="105">
        <f t="shared" si="43"/>
        <v>614</v>
      </c>
    </row>
    <row r="2767" spans="1:4" ht="12.75">
      <c r="A2767" s="105">
        <v>2764</v>
      </c>
      <c r="B2767" s="106">
        <v>35522</v>
      </c>
      <c r="C2767" s="105">
        <v>13.75</v>
      </c>
      <c r="D2767" s="105">
        <f t="shared" si="43"/>
        <v>613</v>
      </c>
    </row>
    <row r="2768" spans="1:4" ht="12.75">
      <c r="A2768" s="105">
        <v>2765</v>
      </c>
      <c r="B2768" s="106">
        <v>35523</v>
      </c>
      <c r="C2768" s="105">
        <v>13.69</v>
      </c>
      <c r="D2768" s="105">
        <f t="shared" si="43"/>
        <v>612</v>
      </c>
    </row>
    <row r="2769" spans="1:4" ht="12.75">
      <c r="A2769" s="105">
        <v>2766</v>
      </c>
      <c r="B2769" s="106">
        <v>35524</v>
      </c>
      <c r="C2769" s="105">
        <v>14.94</v>
      </c>
      <c r="D2769" s="105">
        <f t="shared" si="43"/>
        <v>611</v>
      </c>
    </row>
    <row r="2770" spans="1:4" ht="12.75">
      <c r="A2770" s="105">
        <v>2767</v>
      </c>
      <c r="B2770" s="106">
        <v>35525</v>
      </c>
      <c r="C2770" s="105">
        <v>13.63</v>
      </c>
      <c r="D2770" s="105">
        <f t="shared" si="43"/>
        <v>610</v>
      </c>
    </row>
    <row r="2771" spans="1:4" ht="12.75">
      <c r="A2771" s="105">
        <v>2768</v>
      </c>
      <c r="B2771" s="106">
        <v>35528</v>
      </c>
      <c r="C2771" s="105">
        <v>14.49</v>
      </c>
      <c r="D2771" s="105">
        <f t="shared" si="43"/>
        <v>609</v>
      </c>
    </row>
    <row r="2772" spans="1:4" ht="12.75">
      <c r="A2772" s="105">
        <v>2769</v>
      </c>
      <c r="B2772" s="106">
        <v>35529</v>
      </c>
      <c r="C2772" s="105">
        <v>15.86</v>
      </c>
      <c r="D2772" s="105">
        <f t="shared" si="43"/>
        <v>608</v>
      </c>
    </row>
    <row r="2773" spans="1:4" ht="12.75">
      <c r="A2773" s="105">
        <v>2770</v>
      </c>
      <c r="B2773" s="106">
        <v>35530</v>
      </c>
      <c r="C2773" s="105">
        <v>17.4</v>
      </c>
      <c r="D2773" s="105">
        <f t="shared" si="43"/>
        <v>607</v>
      </c>
    </row>
    <row r="2774" spans="1:4" ht="12.75">
      <c r="A2774" s="105">
        <v>2771</v>
      </c>
      <c r="B2774" s="106">
        <v>35531</v>
      </c>
      <c r="C2774" s="105">
        <v>17.98</v>
      </c>
      <c r="D2774" s="105">
        <f t="shared" si="43"/>
        <v>606</v>
      </c>
    </row>
    <row r="2775" spans="1:4" ht="12.75">
      <c r="A2775" s="105">
        <v>2772</v>
      </c>
      <c r="B2775" s="106">
        <v>35535</v>
      </c>
      <c r="C2775" s="105">
        <v>17.2</v>
      </c>
      <c r="D2775" s="105">
        <f t="shared" si="43"/>
        <v>605</v>
      </c>
    </row>
    <row r="2776" spans="1:4" ht="12.75">
      <c r="A2776" s="105">
        <v>2773</v>
      </c>
      <c r="B2776" s="106">
        <v>35536</v>
      </c>
      <c r="C2776" s="105">
        <v>16.66</v>
      </c>
      <c r="D2776" s="105">
        <f t="shared" si="43"/>
        <v>604</v>
      </c>
    </row>
    <row r="2777" spans="1:4" ht="12.75">
      <c r="A2777" s="105">
        <v>2774</v>
      </c>
      <c r="B2777" s="106">
        <v>35537</v>
      </c>
      <c r="C2777" s="105">
        <v>17.93</v>
      </c>
      <c r="D2777" s="105">
        <f t="shared" si="43"/>
        <v>603</v>
      </c>
    </row>
    <row r="2778" spans="1:4" ht="12.75">
      <c r="A2778" s="105">
        <v>2775</v>
      </c>
      <c r="B2778" s="106">
        <v>35538</v>
      </c>
      <c r="C2778" s="105">
        <v>18.91</v>
      </c>
      <c r="D2778" s="105">
        <f t="shared" si="43"/>
        <v>602</v>
      </c>
    </row>
    <row r="2779" spans="1:4" ht="12.75">
      <c r="A2779" s="105">
        <v>2776</v>
      </c>
      <c r="B2779" s="106">
        <v>35539</v>
      </c>
      <c r="C2779" s="105">
        <v>19.15</v>
      </c>
      <c r="D2779" s="105">
        <f t="shared" si="43"/>
        <v>601</v>
      </c>
    </row>
    <row r="2780" spans="1:4" ht="12.75">
      <c r="A2780" s="105">
        <v>2777</v>
      </c>
      <c r="B2780" s="106">
        <v>35542</v>
      </c>
      <c r="C2780" s="105">
        <v>17.33</v>
      </c>
      <c r="D2780" s="105">
        <f t="shared" si="43"/>
        <v>600</v>
      </c>
    </row>
    <row r="2781" spans="1:4" ht="12.75">
      <c r="A2781" s="105">
        <v>2778</v>
      </c>
      <c r="B2781" s="106">
        <v>35543</v>
      </c>
      <c r="C2781" s="105">
        <v>16.26</v>
      </c>
      <c r="D2781" s="105">
        <f t="shared" si="43"/>
        <v>599</v>
      </c>
    </row>
    <row r="2782" spans="1:4" ht="12.75">
      <c r="A2782" s="105">
        <v>2779</v>
      </c>
      <c r="B2782" s="106">
        <v>35544</v>
      </c>
      <c r="C2782" s="105">
        <v>15.73</v>
      </c>
      <c r="D2782" s="105">
        <f t="shared" si="43"/>
        <v>598</v>
      </c>
    </row>
    <row r="2783" spans="1:4" ht="12.75">
      <c r="A2783" s="105">
        <v>2780</v>
      </c>
      <c r="B2783" s="106">
        <v>35545</v>
      </c>
      <c r="C2783" s="105">
        <v>15.21</v>
      </c>
      <c r="D2783" s="105">
        <f t="shared" si="43"/>
        <v>597</v>
      </c>
    </row>
    <row r="2784" spans="1:4" ht="12.75">
      <c r="A2784" s="105">
        <v>2781</v>
      </c>
      <c r="B2784" s="106">
        <v>35546</v>
      </c>
      <c r="C2784" s="105">
        <v>15.6</v>
      </c>
      <c r="D2784" s="105">
        <f t="shared" si="43"/>
        <v>596</v>
      </c>
    </row>
    <row r="2785" spans="1:4" ht="12.75">
      <c r="A2785" s="105">
        <v>2782</v>
      </c>
      <c r="B2785" s="106">
        <v>35549</v>
      </c>
      <c r="C2785" s="105">
        <v>16.98</v>
      </c>
      <c r="D2785" s="105">
        <f t="shared" si="43"/>
        <v>595</v>
      </c>
    </row>
    <row r="2786" spans="1:4" ht="12.75">
      <c r="A2786" s="105">
        <v>2783</v>
      </c>
      <c r="B2786" s="106">
        <v>35550</v>
      </c>
      <c r="C2786" s="105">
        <v>17.8</v>
      </c>
      <c r="D2786" s="105">
        <f t="shared" si="43"/>
        <v>594</v>
      </c>
    </row>
    <row r="2787" spans="1:4" ht="12.75">
      <c r="A2787" s="105">
        <v>2784</v>
      </c>
      <c r="B2787" s="106">
        <v>35551</v>
      </c>
      <c r="C2787" s="105">
        <v>20</v>
      </c>
      <c r="D2787" s="105">
        <f t="shared" si="43"/>
        <v>593</v>
      </c>
    </row>
    <row r="2788" spans="1:4" ht="12.75">
      <c r="A2788" s="105">
        <v>2785</v>
      </c>
      <c r="B2788" s="106">
        <v>35552</v>
      </c>
      <c r="C2788" s="105">
        <v>18.66</v>
      </c>
      <c r="D2788" s="105">
        <f t="shared" si="43"/>
        <v>592</v>
      </c>
    </row>
    <row r="2789" spans="1:4" ht="12.75">
      <c r="A2789" s="105">
        <v>2786</v>
      </c>
      <c r="B2789" s="106">
        <v>35553</v>
      </c>
      <c r="C2789" s="105">
        <v>19.64</v>
      </c>
      <c r="D2789" s="105">
        <f t="shared" si="43"/>
        <v>591</v>
      </c>
    </row>
    <row r="2790" spans="1:4" ht="12.75">
      <c r="A2790" s="105">
        <v>2787</v>
      </c>
      <c r="B2790" s="106">
        <v>35556</v>
      </c>
      <c r="C2790" s="105">
        <v>19.25</v>
      </c>
      <c r="D2790" s="105">
        <f t="shared" si="43"/>
        <v>590</v>
      </c>
    </row>
    <row r="2791" spans="1:4" ht="12.75">
      <c r="A2791" s="105">
        <v>2788</v>
      </c>
      <c r="B2791" s="106">
        <v>35557</v>
      </c>
      <c r="C2791" s="105">
        <v>20.38</v>
      </c>
      <c r="D2791" s="105">
        <f t="shared" si="43"/>
        <v>589</v>
      </c>
    </row>
    <row r="2792" spans="1:4" ht="12.75">
      <c r="A2792" s="105">
        <v>2789</v>
      </c>
      <c r="B2792" s="106">
        <v>35558</v>
      </c>
      <c r="C2792" s="105">
        <v>19.13</v>
      </c>
      <c r="D2792" s="105">
        <f t="shared" si="43"/>
        <v>588</v>
      </c>
    </row>
    <row r="2793" spans="1:4" ht="12.75">
      <c r="A2793" s="105">
        <v>2790</v>
      </c>
      <c r="B2793" s="106">
        <v>35559</v>
      </c>
      <c r="C2793" s="105">
        <v>18.83</v>
      </c>
      <c r="D2793" s="105">
        <f t="shared" si="43"/>
        <v>587</v>
      </c>
    </row>
    <row r="2794" spans="1:4" ht="12.75">
      <c r="A2794" s="105">
        <v>2791</v>
      </c>
      <c r="B2794" s="106">
        <v>35560</v>
      </c>
      <c r="C2794" s="105">
        <v>19.05</v>
      </c>
      <c r="D2794" s="105">
        <f t="shared" si="43"/>
        <v>586</v>
      </c>
    </row>
    <row r="2795" spans="1:4" ht="12.75">
      <c r="A2795" s="105">
        <v>2792</v>
      </c>
      <c r="B2795" s="106">
        <v>35563</v>
      </c>
      <c r="C2795" s="105">
        <v>18.57</v>
      </c>
      <c r="D2795" s="105">
        <f t="shared" si="43"/>
        <v>585</v>
      </c>
    </row>
    <row r="2796" spans="1:4" ht="12.75">
      <c r="A2796" s="105">
        <v>2793</v>
      </c>
      <c r="B2796" s="106">
        <v>35564</v>
      </c>
      <c r="C2796" s="105">
        <v>18.74</v>
      </c>
      <c r="D2796" s="105">
        <f t="shared" si="43"/>
        <v>584</v>
      </c>
    </row>
    <row r="2797" spans="1:4" ht="12.75">
      <c r="A2797" s="105">
        <v>2794</v>
      </c>
      <c r="B2797" s="106">
        <v>35565</v>
      </c>
      <c r="C2797" s="105">
        <v>20</v>
      </c>
      <c r="D2797" s="105">
        <f t="shared" si="43"/>
        <v>583</v>
      </c>
    </row>
    <row r="2798" spans="1:4" ht="12.75">
      <c r="A2798" s="105">
        <v>2795</v>
      </c>
      <c r="B2798" s="106">
        <v>35566</v>
      </c>
      <c r="C2798" s="105">
        <v>19.86</v>
      </c>
      <c r="D2798" s="105">
        <f t="shared" si="43"/>
        <v>582</v>
      </c>
    </row>
    <row r="2799" spans="1:4" ht="12.75">
      <c r="A2799" s="105">
        <v>2796</v>
      </c>
      <c r="B2799" s="106">
        <v>35567</v>
      </c>
      <c r="C2799" s="105">
        <v>20.2</v>
      </c>
      <c r="D2799" s="105">
        <f t="shared" si="43"/>
        <v>581</v>
      </c>
    </row>
    <row r="2800" spans="1:4" ht="12.75">
      <c r="A2800" s="105">
        <v>2797</v>
      </c>
      <c r="B2800" s="106">
        <v>35570</v>
      </c>
      <c r="C2800" s="105">
        <v>22.87</v>
      </c>
      <c r="D2800" s="105">
        <f t="shared" si="43"/>
        <v>580</v>
      </c>
    </row>
    <row r="2801" spans="1:4" ht="12.75">
      <c r="A2801" s="105">
        <v>2798</v>
      </c>
      <c r="B2801" s="106">
        <v>35571</v>
      </c>
      <c r="C2801" s="105">
        <v>23.48</v>
      </c>
      <c r="D2801" s="105">
        <f t="shared" si="43"/>
        <v>579</v>
      </c>
    </row>
    <row r="2802" spans="1:4" ht="12.75">
      <c r="A2802" s="105">
        <v>2799</v>
      </c>
      <c r="B2802" s="106">
        <v>35572</v>
      </c>
      <c r="C2802" s="105">
        <v>22.36</v>
      </c>
      <c r="D2802" s="105">
        <f t="shared" si="43"/>
        <v>578</v>
      </c>
    </row>
    <row r="2803" spans="1:4" ht="12.75">
      <c r="A2803" s="105">
        <v>2800</v>
      </c>
      <c r="B2803" s="106">
        <v>35573</v>
      </c>
      <c r="C2803" s="105">
        <v>22.91</v>
      </c>
      <c r="D2803" s="105">
        <f t="shared" si="43"/>
        <v>577</v>
      </c>
    </row>
    <row r="2804" spans="1:4" ht="12.75">
      <c r="A2804" s="105">
        <v>2801</v>
      </c>
      <c r="B2804" s="106">
        <v>35574</v>
      </c>
      <c r="C2804" s="105">
        <v>22.05</v>
      </c>
      <c r="D2804" s="105">
        <f t="shared" si="43"/>
        <v>576</v>
      </c>
    </row>
    <row r="2805" spans="1:4" ht="12.75">
      <c r="A2805" s="105">
        <v>2802</v>
      </c>
      <c r="B2805" s="106">
        <v>35578</v>
      </c>
      <c r="C2805" s="105">
        <v>20.46</v>
      </c>
      <c r="D2805" s="105">
        <f t="shared" si="43"/>
        <v>575</v>
      </c>
    </row>
    <row r="2806" spans="1:4" ht="12.75">
      <c r="A2806" s="105">
        <v>2803</v>
      </c>
      <c r="B2806" s="106">
        <v>35579</v>
      </c>
      <c r="C2806" s="105">
        <v>19</v>
      </c>
      <c r="D2806" s="105">
        <f t="shared" si="43"/>
        <v>574</v>
      </c>
    </row>
    <row r="2807" spans="1:4" ht="12.75">
      <c r="A2807" s="105">
        <v>2804</v>
      </c>
      <c r="B2807" s="106">
        <v>35580</v>
      </c>
      <c r="C2807" s="105">
        <v>19.26</v>
      </c>
      <c r="D2807" s="105">
        <f t="shared" si="43"/>
        <v>573</v>
      </c>
    </row>
    <row r="2808" spans="1:4" ht="12.75">
      <c r="A2808" s="105">
        <v>2805</v>
      </c>
      <c r="B2808" s="106">
        <v>35581</v>
      </c>
      <c r="C2808" s="105">
        <v>18.85</v>
      </c>
      <c r="D2808" s="105">
        <f t="shared" si="43"/>
        <v>572</v>
      </c>
    </row>
    <row r="2809" spans="1:4" ht="12.75">
      <c r="A2809" s="105">
        <v>2806</v>
      </c>
      <c r="B2809" s="106">
        <v>35584</v>
      </c>
      <c r="C2809" s="105">
        <v>19.73</v>
      </c>
      <c r="D2809" s="105">
        <f t="shared" si="43"/>
        <v>571</v>
      </c>
    </row>
    <row r="2810" spans="1:4" ht="12.75">
      <c r="A2810" s="105">
        <v>2807</v>
      </c>
      <c r="B2810" s="106">
        <v>35585</v>
      </c>
      <c r="C2810" s="105">
        <v>21.54</v>
      </c>
      <c r="D2810" s="105">
        <f t="shared" si="43"/>
        <v>570</v>
      </c>
    </row>
    <row r="2811" spans="1:4" ht="12.75">
      <c r="A2811" s="105">
        <v>2808</v>
      </c>
      <c r="B2811" s="106">
        <v>35586</v>
      </c>
      <c r="C2811" s="105">
        <v>20.76</v>
      </c>
      <c r="D2811" s="105">
        <f t="shared" si="43"/>
        <v>569</v>
      </c>
    </row>
    <row r="2812" spans="1:4" ht="12.75">
      <c r="A2812" s="105">
        <v>2809</v>
      </c>
      <c r="B2812" s="106">
        <v>35587</v>
      </c>
      <c r="C2812" s="105">
        <v>21.82</v>
      </c>
      <c r="D2812" s="105">
        <f t="shared" si="43"/>
        <v>568</v>
      </c>
    </row>
    <row r="2813" spans="1:4" ht="12.75">
      <c r="A2813" s="105">
        <v>2810</v>
      </c>
      <c r="B2813" s="106">
        <v>35588</v>
      </c>
      <c r="C2813" s="105">
        <v>20.49</v>
      </c>
      <c r="D2813" s="105">
        <f t="shared" si="43"/>
        <v>567</v>
      </c>
    </row>
    <row r="2814" spans="1:4" ht="12.75">
      <c r="A2814" s="105">
        <v>2811</v>
      </c>
      <c r="B2814" s="106">
        <v>35591</v>
      </c>
      <c r="C2814" s="105">
        <v>20.38</v>
      </c>
      <c r="D2814" s="105">
        <f t="shared" si="43"/>
        <v>566</v>
      </c>
    </row>
    <row r="2815" spans="1:4" ht="12.75">
      <c r="A2815" s="105">
        <v>2812</v>
      </c>
      <c r="B2815" s="106">
        <v>35592</v>
      </c>
      <c r="C2815" s="105">
        <v>20.37</v>
      </c>
      <c r="D2815" s="105">
        <f t="shared" si="43"/>
        <v>565</v>
      </c>
    </row>
    <row r="2816" spans="1:4" ht="12.75">
      <c r="A2816" s="105">
        <v>2813</v>
      </c>
      <c r="B2816" s="106">
        <v>35593</v>
      </c>
      <c r="C2816" s="105">
        <v>19.02</v>
      </c>
      <c r="D2816" s="105">
        <f t="shared" si="43"/>
        <v>564</v>
      </c>
    </row>
    <row r="2817" spans="1:4" ht="12.75">
      <c r="A2817" s="105">
        <v>2814</v>
      </c>
      <c r="B2817" s="106">
        <v>35594</v>
      </c>
      <c r="C2817" s="105">
        <v>17.74</v>
      </c>
      <c r="D2817" s="105">
        <f t="shared" si="43"/>
        <v>563</v>
      </c>
    </row>
    <row r="2818" spans="1:4" ht="12.75">
      <c r="A2818" s="105">
        <v>2815</v>
      </c>
      <c r="B2818" s="106">
        <v>35595</v>
      </c>
      <c r="C2818" s="105">
        <v>16.65</v>
      </c>
      <c r="D2818" s="105">
        <f t="shared" si="43"/>
        <v>562</v>
      </c>
    </row>
    <row r="2819" spans="1:4" ht="12.75">
      <c r="A2819" s="105">
        <v>2816</v>
      </c>
      <c r="B2819" s="106">
        <v>35598</v>
      </c>
      <c r="C2819" s="105">
        <v>16.5</v>
      </c>
      <c r="D2819" s="105">
        <f t="shared" si="43"/>
        <v>561</v>
      </c>
    </row>
    <row r="2820" spans="1:4" ht="12.75">
      <c r="A2820" s="105">
        <v>2817</v>
      </c>
      <c r="B2820" s="106">
        <v>35599</v>
      </c>
      <c r="C2820" s="105">
        <v>16.64</v>
      </c>
      <c r="D2820" s="105">
        <f aca="true" t="shared" si="44" ref="D2820:D2883">3377-A2820</f>
        <v>560</v>
      </c>
    </row>
    <row r="2821" spans="1:4" ht="12.75">
      <c r="A2821" s="105">
        <v>2818</v>
      </c>
      <c r="B2821" s="106">
        <v>35600</v>
      </c>
      <c r="C2821" s="105">
        <v>16.4</v>
      </c>
      <c r="D2821" s="105">
        <f t="shared" si="44"/>
        <v>559</v>
      </c>
    </row>
    <row r="2822" spans="1:4" ht="12.75">
      <c r="A2822" s="105">
        <v>2819</v>
      </c>
      <c r="B2822" s="106">
        <v>35601</v>
      </c>
      <c r="C2822" s="105">
        <v>17.68</v>
      </c>
      <c r="D2822" s="105">
        <f t="shared" si="44"/>
        <v>558</v>
      </c>
    </row>
    <row r="2823" spans="1:4" ht="12.75">
      <c r="A2823" s="105">
        <v>2820</v>
      </c>
      <c r="B2823" s="106">
        <v>35602</v>
      </c>
      <c r="C2823" s="105">
        <v>17.52</v>
      </c>
      <c r="D2823" s="105">
        <f t="shared" si="44"/>
        <v>557</v>
      </c>
    </row>
    <row r="2824" spans="1:4" ht="12.75">
      <c r="A2824" s="105">
        <v>2821</v>
      </c>
      <c r="B2824" s="106">
        <v>35605</v>
      </c>
      <c r="C2824" s="105">
        <v>18.51</v>
      </c>
      <c r="D2824" s="105">
        <f t="shared" si="44"/>
        <v>556</v>
      </c>
    </row>
    <row r="2825" spans="1:4" ht="12.75">
      <c r="A2825" s="105">
        <v>2822</v>
      </c>
      <c r="B2825" s="106">
        <v>35606</v>
      </c>
      <c r="C2825" s="105">
        <v>18.02</v>
      </c>
      <c r="D2825" s="105">
        <f t="shared" si="44"/>
        <v>555</v>
      </c>
    </row>
    <row r="2826" spans="1:4" ht="12.75">
      <c r="A2826" s="105">
        <v>2823</v>
      </c>
      <c r="B2826" s="106">
        <v>35607</v>
      </c>
      <c r="C2826" s="105">
        <v>17.93</v>
      </c>
      <c r="D2826" s="105">
        <f t="shared" si="44"/>
        <v>554</v>
      </c>
    </row>
    <row r="2827" spans="1:4" ht="12.75">
      <c r="A2827" s="105">
        <v>2824</v>
      </c>
      <c r="B2827" s="106">
        <v>35608</v>
      </c>
      <c r="C2827" s="105">
        <v>18.58</v>
      </c>
      <c r="D2827" s="105">
        <f t="shared" si="44"/>
        <v>553</v>
      </c>
    </row>
    <row r="2828" spans="1:4" ht="12.75">
      <c r="A2828" s="105">
        <v>2825</v>
      </c>
      <c r="B2828" s="106">
        <v>35609</v>
      </c>
      <c r="C2828" s="105">
        <v>18.2</v>
      </c>
      <c r="D2828" s="105">
        <f t="shared" si="44"/>
        <v>552</v>
      </c>
    </row>
    <row r="2829" spans="1:4" ht="12.75">
      <c r="A2829" s="105">
        <v>2826</v>
      </c>
      <c r="B2829" s="106">
        <v>35612</v>
      </c>
      <c r="C2829" s="105">
        <v>19.22</v>
      </c>
      <c r="D2829" s="105">
        <f t="shared" si="44"/>
        <v>551</v>
      </c>
    </row>
    <row r="2830" spans="1:4" ht="12.75">
      <c r="A2830" s="105">
        <v>2827</v>
      </c>
      <c r="B2830" s="106">
        <v>35613</v>
      </c>
      <c r="C2830" s="105">
        <v>19.19</v>
      </c>
      <c r="D2830" s="105">
        <f t="shared" si="44"/>
        <v>550</v>
      </c>
    </row>
    <row r="2831" spans="1:4" ht="12.75">
      <c r="A2831" s="105">
        <v>2828</v>
      </c>
      <c r="B2831" s="106">
        <v>35615</v>
      </c>
      <c r="C2831" s="105">
        <v>17.58</v>
      </c>
      <c r="D2831" s="105">
        <f t="shared" si="44"/>
        <v>549</v>
      </c>
    </row>
    <row r="2832" spans="1:4" ht="12.75">
      <c r="A2832" s="105">
        <v>2829</v>
      </c>
      <c r="B2832" s="106">
        <v>35616</v>
      </c>
      <c r="C2832" s="105">
        <v>16.79</v>
      </c>
      <c r="D2832" s="105">
        <f t="shared" si="44"/>
        <v>548</v>
      </c>
    </row>
    <row r="2833" spans="1:4" ht="12.75">
      <c r="A2833" s="105">
        <v>2830</v>
      </c>
      <c r="B2833" s="106">
        <v>35619</v>
      </c>
      <c r="C2833" s="105">
        <v>17.25</v>
      </c>
      <c r="D2833" s="105">
        <f t="shared" si="44"/>
        <v>547</v>
      </c>
    </row>
    <row r="2834" spans="1:4" ht="12.75">
      <c r="A2834" s="105">
        <v>2831</v>
      </c>
      <c r="B2834" s="106">
        <v>35620</v>
      </c>
      <c r="C2834" s="105">
        <v>16.2</v>
      </c>
      <c r="D2834" s="105">
        <f t="shared" si="44"/>
        <v>546</v>
      </c>
    </row>
    <row r="2835" spans="1:4" ht="12.75">
      <c r="A2835" s="105">
        <v>2832</v>
      </c>
      <c r="B2835" s="106">
        <v>35621</v>
      </c>
      <c r="C2835" s="105">
        <v>16.7</v>
      </c>
      <c r="D2835" s="105">
        <f t="shared" si="44"/>
        <v>545</v>
      </c>
    </row>
    <row r="2836" spans="1:4" ht="12.75">
      <c r="A2836" s="105">
        <v>2833</v>
      </c>
      <c r="B2836" s="106">
        <v>35622</v>
      </c>
      <c r="C2836" s="105">
        <v>17.86</v>
      </c>
      <c r="D2836" s="105">
        <f t="shared" si="44"/>
        <v>544</v>
      </c>
    </row>
    <row r="2837" spans="1:4" ht="12.75">
      <c r="A2837" s="105">
        <v>2834</v>
      </c>
      <c r="B2837" s="106">
        <v>35623</v>
      </c>
      <c r="C2837" s="105">
        <v>18.74</v>
      </c>
      <c r="D2837" s="105">
        <f t="shared" si="44"/>
        <v>543</v>
      </c>
    </row>
    <row r="2838" spans="1:4" ht="12.75">
      <c r="A2838" s="105">
        <v>2835</v>
      </c>
      <c r="B2838" s="106">
        <v>35626</v>
      </c>
      <c r="C2838" s="105">
        <v>17.71</v>
      </c>
      <c r="D2838" s="105">
        <f t="shared" si="44"/>
        <v>542</v>
      </c>
    </row>
    <row r="2839" spans="1:4" ht="12.75">
      <c r="A2839" s="105">
        <v>2836</v>
      </c>
      <c r="B2839" s="106">
        <v>35627</v>
      </c>
      <c r="C2839" s="105">
        <v>17.79</v>
      </c>
      <c r="D2839" s="105">
        <f t="shared" si="44"/>
        <v>541</v>
      </c>
    </row>
    <row r="2840" spans="1:4" ht="12.75">
      <c r="A2840" s="105">
        <v>2837</v>
      </c>
      <c r="B2840" s="106">
        <v>35628</v>
      </c>
      <c r="C2840" s="105">
        <v>17.15</v>
      </c>
      <c r="D2840" s="105">
        <f t="shared" si="44"/>
        <v>540</v>
      </c>
    </row>
    <row r="2841" spans="1:4" ht="12.75">
      <c r="A2841" s="105">
        <v>2838</v>
      </c>
      <c r="B2841" s="106">
        <v>35629</v>
      </c>
      <c r="C2841" s="105">
        <v>17.76</v>
      </c>
      <c r="D2841" s="105">
        <f t="shared" si="44"/>
        <v>539</v>
      </c>
    </row>
    <row r="2842" spans="1:4" ht="12.75">
      <c r="A2842" s="105">
        <v>2839</v>
      </c>
      <c r="B2842" s="106">
        <v>35630</v>
      </c>
      <c r="C2842" s="105">
        <v>17.99</v>
      </c>
      <c r="D2842" s="105">
        <f t="shared" si="44"/>
        <v>538</v>
      </c>
    </row>
    <row r="2843" spans="1:4" ht="12.75">
      <c r="A2843" s="105">
        <v>2840</v>
      </c>
      <c r="B2843" s="106">
        <v>35633</v>
      </c>
      <c r="C2843" s="105">
        <v>18.27</v>
      </c>
      <c r="D2843" s="105">
        <f t="shared" si="44"/>
        <v>537</v>
      </c>
    </row>
    <row r="2844" spans="1:4" ht="12.75">
      <c r="A2844" s="105">
        <v>2841</v>
      </c>
      <c r="B2844" s="106">
        <v>35634</v>
      </c>
      <c r="C2844" s="105">
        <v>18.38</v>
      </c>
      <c r="D2844" s="105">
        <f t="shared" si="44"/>
        <v>536</v>
      </c>
    </row>
    <row r="2845" spans="1:4" ht="12.75">
      <c r="A2845" s="105">
        <v>2842</v>
      </c>
      <c r="B2845" s="106">
        <v>35635</v>
      </c>
      <c r="C2845" s="105">
        <v>18.7</v>
      </c>
      <c r="D2845" s="105">
        <f t="shared" si="44"/>
        <v>535</v>
      </c>
    </row>
    <row r="2846" spans="1:4" ht="12.75">
      <c r="A2846" s="105">
        <v>2843</v>
      </c>
      <c r="B2846" s="106">
        <v>35636</v>
      </c>
      <c r="C2846" s="105">
        <v>19.38</v>
      </c>
      <c r="D2846" s="105">
        <f t="shared" si="44"/>
        <v>534</v>
      </c>
    </row>
    <row r="2847" spans="1:4" ht="12.75">
      <c r="A2847" s="105">
        <v>2844</v>
      </c>
      <c r="B2847" s="106">
        <v>35637</v>
      </c>
      <c r="C2847" s="105">
        <v>19.06</v>
      </c>
      <c r="D2847" s="105">
        <f t="shared" si="44"/>
        <v>533</v>
      </c>
    </row>
    <row r="2848" spans="1:4" ht="12.75">
      <c r="A2848" s="105">
        <v>2845</v>
      </c>
      <c r="B2848" s="106">
        <v>35640</v>
      </c>
      <c r="C2848" s="105">
        <v>18.89</v>
      </c>
      <c r="D2848" s="105">
        <f t="shared" si="44"/>
        <v>532</v>
      </c>
    </row>
    <row r="2849" spans="1:4" ht="12.75">
      <c r="A2849" s="105">
        <v>2846</v>
      </c>
      <c r="B2849" s="106">
        <v>35641</v>
      </c>
      <c r="C2849" s="105">
        <v>19.22</v>
      </c>
      <c r="D2849" s="105">
        <f t="shared" si="44"/>
        <v>531</v>
      </c>
    </row>
    <row r="2850" spans="1:4" ht="12.75">
      <c r="A2850" s="105">
        <v>2847</v>
      </c>
      <c r="B2850" s="106">
        <v>35642</v>
      </c>
      <c r="C2850" s="105">
        <v>20.3</v>
      </c>
      <c r="D2850" s="105">
        <f t="shared" si="44"/>
        <v>530</v>
      </c>
    </row>
    <row r="2851" spans="1:4" ht="12.75">
      <c r="A2851" s="105">
        <v>2848</v>
      </c>
      <c r="B2851" s="106">
        <v>35643</v>
      </c>
      <c r="C2851" s="105">
        <v>20.25</v>
      </c>
      <c r="D2851" s="105">
        <f t="shared" si="44"/>
        <v>529</v>
      </c>
    </row>
    <row r="2852" spans="1:4" ht="12.75">
      <c r="A2852" s="105">
        <v>2849</v>
      </c>
      <c r="B2852" s="106">
        <v>35644</v>
      </c>
      <c r="C2852" s="105">
        <v>20.05</v>
      </c>
      <c r="D2852" s="105">
        <f t="shared" si="44"/>
        <v>528</v>
      </c>
    </row>
    <row r="2853" spans="1:4" ht="12.75">
      <c r="A2853" s="105">
        <v>2850</v>
      </c>
      <c r="B2853" s="106">
        <v>35647</v>
      </c>
      <c r="C2853" s="105">
        <v>19.54</v>
      </c>
      <c r="D2853" s="105">
        <f t="shared" si="44"/>
        <v>527</v>
      </c>
    </row>
    <row r="2854" spans="1:4" ht="12.75">
      <c r="A2854" s="105">
        <v>2851</v>
      </c>
      <c r="B2854" s="106">
        <v>35648</v>
      </c>
      <c r="C2854" s="105">
        <v>19.26</v>
      </c>
      <c r="D2854" s="105">
        <f t="shared" si="44"/>
        <v>526</v>
      </c>
    </row>
    <row r="2855" spans="1:4" ht="12.75">
      <c r="A2855" s="105">
        <v>2852</v>
      </c>
      <c r="B2855" s="106">
        <v>35649</v>
      </c>
      <c r="C2855" s="105">
        <v>17.98</v>
      </c>
      <c r="D2855" s="105">
        <f t="shared" si="44"/>
        <v>525</v>
      </c>
    </row>
    <row r="2856" spans="1:4" ht="12.75">
      <c r="A2856" s="105">
        <v>2853</v>
      </c>
      <c r="B2856" s="106">
        <v>35650</v>
      </c>
      <c r="C2856" s="105">
        <v>18.29</v>
      </c>
      <c r="D2856" s="105">
        <f t="shared" si="44"/>
        <v>524</v>
      </c>
    </row>
    <row r="2857" spans="1:4" ht="12.75">
      <c r="A2857" s="105">
        <v>2854</v>
      </c>
      <c r="B2857" s="106">
        <v>35651</v>
      </c>
      <c r="C2857" s="105">
        <v>18.33</v>
      </c>
      <c r="D2857" s="105">
        <f t="shared" si="44"/>
        <v>523</v>
      </c>
    </row>
    <row r="2858" spans="1:4" ht="12.75">
      <c r="A2858" s="105">
        <v>2855</v>
      </c>
      <c r="B2858" s="106">
        <v>35654</v>
      </c>
      <c r="C2858" s="105">
        <v>18.21</v>
      </c>
      <c r="D2858" s="105">
        <f t="shared" si="44"/>
        <v>522</v>
      </c>
    </row>
    <row r="2859" spans="1:4" ht="12.75">
      <c r="A2859" s="105">
        <v>2856</v>
      </c>
      <c r="B2859" s="106">
        <v>35655</v>
      </c>
      <c r="C2859" s="105">
        <v>17.65</v>
      </c>
      <c r="D2859" s="105">
        <f t="shared" si="44"/>
        <v>521</v>
      </c>
    </row>
    <row r="2860" spans="1:4" ht="12.75">
      <c r="A2860" s="105">
        <v>2857</v>
      </c>
      <c r="B2860" s="106">
        <v>35656</v>
      </c>
      <c r="C2860" s="105">
        <v>17</v>
      </c>
      <c r="D2860" s="105">
        <f t="shared" si="44"/>
        <v>520</v>
      </c>
    </row>
    <row r="2861" spans="1:4" ht="12.75">
      <c r="A2861" s="105">
        <v>2858</v>
      </c>
      <c r="B2861" s="106">
        <v>35657</v>
      </c>
      <c r="C2861" s="105">
        <v>17.48</v>
      </c>
      <c r="D2861" s="105">
        <f t="shared" si="44"/>
        <v>519</v>
      </c>
    </row>
    <row r="2862" spans="1:4" ht="12.75">
      <c r="A2862" s="105">
        <v>2859</v>
      </c>
      <c r="B2862" s="106">
        <v>35658</v>
      </c>
      <c r="C2862" s="105">
        <v>16.61</v>
      </c>
      <c r="D2862" s="105">
        <f t="shared" si="44"/>
        <v>518</v>
      </c>
    </row>
    <row r="2863" spans="1:4" ht="12.75">
      <c r="A2863" s="105">
        <v>2860</v>
      </c>
      <c r="B2863" s="106">
        <v>35661</v>
      </c>
      <c r="C2863" s="105">
        <v>16.9</v>
      </c>
      <c r="D2863" s="105">
        <f t="shared" si="44"/>
        <v>517</v>
      </c>
    </row>
    <row r="2864" spans="1:4" ht="12.75">
      <c r="A2864" s="105">
        <v>2861</v>
      </c>
      <c r="B2864" s="106">
        <v>35662</v>
      </c>
      <c r="C2864" s="105">
        <v>16.01</v>
      </c>
      <c r="D2864" s="105">
        <f t="shared" si="44"/>
        <v>516</v>
      </c>
    </row>
    <row r="2865" spans="1:4" ht="12.75">
      <c r="A2865" s="105">
        <v>2862</v>
      </c>
      <c r="B2865" s="106">
        <v>35663</v>
      </c>
      <c r="C2865" s="105">
        <v>16.48</v>
      </c>
      <c r="D2865" s="105">
        <f t="shared" si="44"/>
        <v>515</v>
      </c>
    </row>
    <row r="2866" spans="1:4" ht="12.75">
      <c r="A2866" s="105">
        <v>2863</v>
      </c>
      <c r="B2866" s="106">
        <v>35664</v>
      </c>
      <c r="C2866" s="105">
        <v>16.76</v>
      </c>
      <c r="D2866" s="105">
        <f t="shared" si="44"/>
        <v>514</v>
      </c>
    </row>
    <row r="2867" spans="1:4" ht="12.75">
      <c r="A2867" s="105">
        <v>2864</v>
      </c>
      <c r="B2867" s="106">
        <v>35665</v>
      </c>
      <c r="C2867" s="105">
        <v>18.25</v>
      </c>
      <c r="D2867" s="105">
        <f t="shared" si="44"/>
        <v>513</v>
      </c>
    </row>
    <row r="2868" spans="1:4" ht="12.75">
      <c r="A2868" s="105">
        <v>2865</v>
      </c>
      <c r="B2868" s="106">
        <v>35668</v>
      </c>
      <c r="C2868" s="105">
        <v>18.01</v>
      </c>
      <c r="D2868" s="105">
        <f t="shared" si="44"/>
        <v>512</v>
      </c>
    </row>
    <row r="2869" spans="1:4" ht="12.75">
      <c r="A2869" s="105">
        <v>2866</v>
      </c>
      <c r="B2869" s="106">
        <v>35669</v>
      </c>
      <c r="C2869" s="105">
        <v>17.09</v>
      </c>
      <c r="D2869" s="105">
        <f t="shared" si="44"/>
        <v>511</v>
      </c>
    </row>
    <row r="2870" spans="1:4" ht="12.75">
      <c r="A2870" s="105">
        <v>2867</v>
      </c>
      <c r="B2870" s="106">
        <v>35670</v>
      </c>
      <c r="C2870" s="105">
        <v>17.08</v>
      </c>
      <c r="D2870" s="105">
        <f t="shared" si="44"/>
        <v>510</v>
      </c>
    </row>
    <row r="2871" spans="1:4" ht="12.75">
      <c r="A2871" s="105">
        <v>2868</v>
      </c>
      <c r="B2871" s="106">
        <v>35671</v>
      </c>
      <c r="C2871" s="105">
        <v>16.01</v>
      </c>
      <c r="D2871" s="105">
        <f t="shared" si="44"/>
        <v>509</v>
      </c>
    </row>
    <row r="2872" spans="1:4" ht="12.75">
      <c r="A2872" s="105">
        <v>2869</v>
      </c>
      <c r="B2872" s="106">
        <v>35672</v>
      </c>
      <c r="C2872" s="105">
        <v>16.33</v>
      </c>
      <c r="D2872" s="105">
        <f t="shared" si="44"/>
        <v>508</v>
      </c>
    </row>
    <row r="2873" spans="1:4" ht="12.75">
      <c r="A2873" s="105">
        <v>2870</v>
      </c>
      <c r="B2873" s="106">
        <v>35676</v>
      </c>
      <c r="C2873" s="105">
        <v>15.77</v>
      </c>
      <c r="D2873" s="105">
        <f t="shared" si="44"/>
        <v>507</v>
      </c>
    </row>
    <row r="2874" spans="1:4" ht="12.75">
      <c r="A2874" s="105">
        <v>2871</v>
      </c>
      <c r="B2874" s="106">
        <v>35677</v>
      </c>
      <c r="C2874" s="105">
        <v>14.88</v>
      </c>
      <c r="D2874" s="105">
        <f t="shared" si="44"/>
        <v>506</v>
      </c>
    </row>
    <row r="2875" spans="1:4" ht="12.75">
      <c r="A2875" s="105">
        <v>2872</v>
      </c>
      <c r="B2875" s="106">
        <v>35678</v>
      </c>
      <c r="C2875" s="105">
        <v>14.4</v>
      </c>
      <c r="D2875" s="105">
        <f t="shared" si="44"/>
        <v>505</v>
      </c>
    </row>
    <row r="2876" spans="1:4" ht="12.75">
      <c r="A2876" s="105">
        <v>2873</v>
      </c>
      <c r="B2876" s="106">
        <v>35679</v>
      </c>
      <c r="C2876" s="105">
        <v>14.36</v>
      </c>
      <c r="D2876" s="105">
        <f t="shared" si="44"/>
        <v>504</v>
      </c>
    </row>
    <row r="2877" spans="1:4" ht="12.75">
      <c r="A2877" s="105">
        <v>2874</v>
      </c>
      <c r="B2877" s="106">
        <v>35682</v>
      </c>
      <c r="C2877" s="105">
        <v>14.47</v>
      </c>
      <c r="D2877" s="105">
        <f t="shared" si="44"/>
        <v>503</v>
      </c>
    </row>
    <row r="2878" spans="1:4" ht="12.75">
      <c r="A2878" s="105">
        <v>2875</v>
      </c>
      <c r="B2878" s="106">
        <v>35689</v>
      </c>
      <c r="C2878" s="105">
        <v>14</v>
      </c>
      <c r="D2878" s="105">
        <f t="shared" si="44"/>
        <v>502</v>
      </c>
    </row>
    <row r="2879" spans="1:4" ht="12.75">
      <c r="A2879" s="105">
        <v>2876</v>
      </c>
      <c r="B2879" s="106">
        <v>35690</v>
      </c>
      <c r="C2879" s="105">
        <v>13.57</v>
      </c>
      <c r="D2879" s="105">
        <f t="shared" si="44"/>
        <v>501</v>
      </c>
    </row>
    <row r="2880" spans="1:4" ht="12.75">
      <c r="A2880" s="105">
        <v>2877</v>
      </c>
      <c r="B2880" s="106">
        <v>35691</v>
      </c>
      <c r="C2880" s="105">
        <v>13.49</v>
      </c>
      <c r="D2880" s="105">
        <f t="shared" si="44"/>
        <v>500</v>
      </c>
    </row>
    <row r="2881" spans="1:4" ht="12.75">
      <c r="A2881" s="105">
        <v>2878</v>
      </c>
      <c r="B2881" s="106">
        <v>35692</v>
      </c>
      <c r="C2881" s="105">
        <v>12.88</v>
      </c>
      <c r="D2881" s="105">
        <f t="shared" si="44"/>
        <v>499</v>
      </c>
    </row>
    <row r="2882" spans="1:4" ht="12.75">
      <c r="A2882" s="105">
        <v>2879</v>
      </c>
      <c r="B2882" s="106">
        <v>35693</v>
      </c>
      <c r="C2882" s="105">
        <v>12.09</v>
      </c>
      <c r="D2882" s="105">
        <f t="shared" si="44"/>
        <v>498</v>
      </c>
    </row>
    <row r="2883" spans="1:4" ht="12.75">
      <c r="A2883" s="105">
        <v>2880</v>
      </c>
      <c r="B2883" s="106">
        <v>35696</v>
      </c>
      <c r="C2883" s="105">
        <v>12.56</v>
      </c>
      <c r="D2883" s="105">
        <f t="shared" si="44"/>
        <v>497</v>
      </c>
    </row>
    <row r="2884" spans="1:4" ht="12.75">
      <c r="A2884" s="105">
        <v>2881</v>
      </c>
      <c r="B2884" s="106">
        <v>35697</v>
      </c>
      <c r="C2884" s="105">
        <v>12.6</v>
      </c>
      <c r="D2884" s="105">
        <f aca="true" t="shared" si="45" ref="D2884:D2947">3377-A2884</f>
        <v>496</v>
      </c>
    </row>
    <row r="2885" spans="1:4" ht="12.75">
      <c r="A2885" s="105">
        <v>2882</v>
      </c>
      <c r="B2885" s="106">
        <v>35698</v>
      </c>
      <c r="C2885" s="105">
        <v>12.23</v>
      </c>
      <c r="D2885" s="105">
        <f t="shared" si="45"/>
        <v>495</v>
      </c>
    </row>
    <row r="2886" spans="1:4" ht="12.75">
      <c r="A2886" s="105">
        <v>2883</v>
      </c>
      <c r="B2886" s="106">
        <v>35699</v>
      </c>
      <c r="C2886" s="105">
        <v>11.24</v>
      </c>
      <c r="D2886" s="105">
        <f t="shared" si="45"/>
        <v>494</v>
      </c>
    </row>
    <row r="2887" spans="1:4" ht="12.75">
      <c r="A2887" s="105">
        <v>2884</v>
      </c>
      <c r="B2887" s="106">
        <v>35700</v>
      </c>
      <c r="C2887" s="105">
        <v>12.18</v>
      </c>
      <c r="D2887" s="105">
        <f t="shared" si="45"/>
        <v>493</v>
      </c>
    </row>
    <row r="2888" spans="1:4" ht="12.75">
      <c r="A2888" s="105">
        <v>2885</v>
      </c>
      <c r="B2888" s="106">
        <v>35703</v>
      </c>
      <c r="C2888" s="105">
        <v>11.9</v>
      </c>
      <c r="D2888" s="105">
        <f t="shared" si="45"/>
        <v>492</v>
      </c>
    </row>
    <row r="2889" spans="1:4" ht="12.75">
      <c r="A2889" s="105">
        <v>2886</v>
      </c>
      <c r="B2889" s="106">
        <v>35704</v>
      </c>
      <c r="C2889" s="105">
        <v>11.48</v>
      </c>
      <c r="D2889" s="105">
        <f t="shared" si="45"/>
        <v>491</v>
      </c>
    </row>
    <row r="2890" spans="1:4" ht="12.75">
      <c r="A2890" s="105">
        <v>2887</v>
      </c>
      <c r="B2890" s="106">
        <v>35705</v>
      </c>
      <c r="C2890" s="105">
        <v>13.95</v>
      </c>
      <c r="D2890" s="105">
        <f t="shared" si="45"/>
        <v>490</v>
      </c>
    </row>
    <row r="2891" spans="1:4" ht="12.75">
      <c r="A2891" s="105">
        <v>2888</v>
      </c>
      <c r="B2891" s="106">
        <v>35706</v>
      </c>
      <c r="C2891" s="105">
        <v>14.42</v>
      </c>
      <c r="D2891" s="105">
        <f t="shared" si="45"/>
        <v>489</v>
      </c>
    </row>
    <row r="2892" spans="1:4" ht="12.75">
      <c r="A2892" s="105">
        <v>2889</v>
      </c>
      <c r="B2892" s="106">
        <v>35707</v>
      </c>
      <c r="C2892" s="105">
        <v>14.94</v>
      </c>
      <c r="D2892" s="105">
        <f t="shared" si="45"/>
        <v>488</v>
      </c>
    </row>
    <row r="2893" spans="1:4" ht="12.75">
      <c r="A2893" s="105">
        <v>2890</v>
      </c>
      <c r="B2893" s="106">
        <v>35710</v>
      </c>
      <c r="C2893" s="105">
        <v>15.05</v>
      </c>
      <c r="D2893" s="105">
        <f t="shared" si="45"/>
        <v>487</v>
      </c>
    </row>
    <row r="2894" spans="1:4" ht="12.75">
      <c r="A2894" s="105">
        <v>2891</v>
      </c>
      <c r="B2894" s="106">
        <v>35711</v>
      </c>
      <c r="C2894" s="105">
        <v>14.59</v>
      </c>
      <c r="D2894" s="105">
        <f t="shared" si="45"/>
        <v>486</v>
      </c>
    </row>
    <row r="2895" spans="1:4" ht="12.75">
      <c r="A2895" s="105">
        <v>2892</v>
      </c>
      <c r="B2895" s="106">
        <v>35712</v>
      </c>
      <c r="C2895" s="105">
        <v>15.15</v>
      </c>
      <c r="D2895" s="105">
        <f t="shared" si="45"/>
        <v>485</v>
      </c>
    </row>
    <row r="2896" spans="1:4" ht="12.75">
      <c r="A2896" s="105">
        <v>2893</v>
      </c>
      <c r="B2896" s="106">
        <v>35713</v>
      </c>
      <c r="C2896" s="105">
        <v>16.46</v>
      </c>
      <c r="D2896" s="105">
        <f t="shared" si="45"/>
        <v>484</v>
      </c>
    </row>
    <row r="2897" spans="1:4" ht="12.75">
      <c r="A2897" s="105">
        <v>2894</v>
      </c>
      <c r="B2897" s="106">
        <v>35714</v>
      </c>
      <c r="C2897" s="105">
        <v>16.95</v>
      </c>
      <c r="D2897" s="105">
        <f t="shared" si="45"/>
        <v>483</v>
      </c>
    </row>
    <row r="2898" spans="1:4" ht="12.75">
      <c r="A2898" s="105">
        <v>2895</v>
      </c>
      <c r="B2898" s="106">
        <v>35717</v>
      </c>
      <c r="C2898" s="105">
        <v>16.21</v>
      </c>
      <c r="D2898" s="105">
        <f t="shared" si="45"/>
        <v>482</v>
      </c>
    </row>
    <row r="2899" spans="1:4" ht="12.75">
      <c r="A2899" s="105">
        <v>2896</v>
      </c>
      <c r="B2899" s="106">
        <v>35718</v>
      </c>
      <c r="C2899" s="105">
        <v>16.97</v>
      </c>
      <c r="D2899" s="105">
        <f t="shared" si="45"/>
        <v>481</v>
      </c>
    </row>
    <row r="2900" spans="1:4" ht="12.75">
      <c r="A2900" s="105">
        <v>2897</v>
      </c>
      <c r="B2900" s="106">
        <v>35719</v>
      </c>
      <c r="C2900" s="105">
        <v>15.6</v>
      </c>
      <c r="D2900" s="105">
        <f t="shared" si="45"/>
        <v>480</v>
      </c>
    </row>
    <row r="2901" spans="1:4" ht="12.75">
      <c r="A2901" s="105">
        <v>2898</v>
      </c>
      <c r="B2901" s="106">
        <v>35720</v>
      </c>
      <c r="C2901" s="105">
        <v>16.72</v>
      </c>
      <c r="D2901" s="105">
        <f t="shared" si="45"/>
        <v>479</v>
      </c>
    </row>
    <row r="2902" spans="1:4" ht="12.75">
      <c r="A2902" s="105">
        <v>2899</v>
      </c>
      <c r="B2902" s="106">
        <v>35721</v>
      </c>
      <c r="C2902" s="105">
        <v>16.72</v>
      </c>
      <c r="D2902" s="105">
        <f t="shared" si="45"/>
        <v>478</v>
      </c>
    </row>
    <row r="2903" spans="1:4" ht="12.75">
      <c r="A2903" s="105">
        <v>2900</v>
      </c>
      <c r="B2903" s="106">
        <v>35724</v>
      </c>
      <c r="C2903" s="105">
        <v>16.83</v>
      </c>
      <c r="D2903" s="105">
        <f t="shared" si="45"/>
        <v>477</v>
      </c>
    </row>
    <row r="2904" spans="1:4" ht="12.75">
      <c r="A2904" s="105">
        <v>2901</v>
      </c>
      <c r="B2904" s="106">
        <v>35725</v>
      </c>
      <c r="C2904" s="105">
        <v>16.41</v>
      </c>
      <c r="D2904" s="105">
        <f t="shared" si="45"/>
        <v>476</v>
      </c>
    </row>
    <row r="2905" spans="1:4" ht="12.75">
      <c r="A2905" s="105">
        <v>2902</v>
      </c>
      <c r="B2905" s="106">
        <v>35726</v>
      </c>
      <c r="C2905" s="105">
        <v>17.23</v>
      </c>
      <c r="D2905" s="105">
        <f t="shared" si="45"/>
        <v>475</v>
      </c>
    </row>
    <row r="2906" spans="1:4" ht="12.75">
      <c r="A2906" s="105">
        <v>2903</v>
      </c>
      <c r="B2906" s="106">
        <v>35727</v>
      </c>
      <c r="C2906" s="105">
        <v>17.74</v>
      </c>
      <c r="D2906" s="105">
        <f t="shared" si="45"/>
        <v>474</v>
      </c>
    </row>
    <row r="2907" spans="1:4" ht="12.75">
      <c r="A2907" s="105">
        <v>2904</v>
      </c>
      <c r="B2907" s="106">
        <v>35728</v>
      </c>
      <c r="C2907" s="105">
        <v>17.29</v>
      </c>
      <c r="D2907" s="105">
        <f t="shared" si="45"/>
        <v>473</v>
      </c>
    </row>
    <row r="2908" spans="1:4" ht="12.75">
      <c r="A2908" s="105">
        <v>2905</v>
      </c>
      <c r="B2908" s="106">
        <v>35731</v>
      </c>
      <c r="C2908" s="105">
        <v>16.42</v>
      </c>
      <c r="D2908" s="105">
        <f t="shared" si="45"/>
        <v>472</v>
      </c>
    </row>
    <row r="2909" spans="1:4" ht="12.75">
      <c r="A2909" s="105">
        <v>2906</v>
      </c>
      <c r="B2909" s="106">
        <v>35732</v>
      </c>
      <c r="C2909" s="105">
        <v>16.57</v>
      </c>
      <c r="D2909" s="105">
        <f t="shared" si="45"/>
        <v>471</v>
      </c>
    </row>
    <row r="2910" spans="1:4" ht="12.75">
      <c r="A2910" s="105">
        <v>2907</v>
      </c>
      <c r="B2910" s="106">
        <v>35733</v>
      </c>
      <c r="C2910" s="105">
        <v>16.92</v>
      </c>
      <c r="D2910" s="105">
        <f t="shared" si="45"/>
        <v>470</v>
      </c>
    </row>
    <row r="2911" spans="1:4" ht="12.75">
      <c r="A2911" s="105">
        <v>2908</v>
      </c>
      <c r="B2911" s="106">
        <v>35734</v>
      </c>
      <c r="C2911" s="105">
        <v>17.66</v>
      </c>
      <c r="D2911" s="105">
        <f t="shared" si="45"/>
        <v>469</v>
      </c>
    </row>
    <row r="2912" spans="1:4" ht="12.75">
      <c r="A2912" s="105">
        <v>2909</v>
      </c>
      <c r="B2912" s="106">
        <v>35735</v>
      </c>
      <c r="C2912" s="105">
        <v>17.26</v>
      </c>
      <c r="D2912" s="105">
        <f t="shared" si="45"/>
        <v>468</v>
      </c>
    </row>
    <row r="2913" spans="1:4" ht="12.75">
      <c r="A2913" s="105">
        <v>2910</v>
      </c>
      <c r="B2913" s="106">
        <v>35738</v>
      </c>
      <c r="C2913" s="105">
        <v>17.9</v>
      </c>
      <c r="D2913" s="105">
        <f t="shared" si="45"/>
        <v>467</v>
      </c>
    </row>
    <row r="2914" spans="1:4" ht="12.75">
      <c r="A2914" s="105">
        <v>2911</v>
      </c>
      <c r="B2914" s="106">
        <v>35739</v>
      </c>
      <c r="C2914" s="105">
        <v>18.47</v>
      </c>
      <c r="D2914" s="105">
        <f t="shared" si="45"/>
        <v>466</v>
      </c>
    </row>
    <row r="2915" spans="1:4" ht="12.75">
      <c r="A2915" s="105">
        <v>2912</v>
      </c>
      <c r="B2915" s="106">
        <v>35740</v>
      </c>
      <c r="C2915" s="105">
        <v>18.93</v>
      </c>
      <c r="D2915" s="105">
        <f t="shared" si="45"/>
        <v>465</v>
      </c>
    </row>
    <row r="2916" spans="1:4" ht="12.75">
      <c r="A2916" s="105">
        <v>2913</v>
      </c>
      <c r="B2916" s="106">
        <v>35741</v>
      </c>
      <c r="C2916" s="105">
        <v>19.09</v>
      </c>
      <c r="D2916" s="105">
        <f t="shared" si="45"/>
        <v>464</v>
      </c>
    </row>
    <row r="2917" spans="1:4" ht="12.75">
      <c r="A2917" s="105">
        <v>2914</v>
      </c>
      <c r="B2917" s="106">
        <v>35742</v>
      </c>
      <c r="C2917" s="105">
        <v>19.2</v>
      </c>
      <c r="D2917" s="105">
        <f t="shared" si="45"/>
        <v>463</v>
      </c>
    </row>
    <row r="2918" spans="1:4" ht="12.75">
      <c r="A2918" s="105">
        <v>2915</v>
      </c>
      <c r="B2918" s="106">
        <v>35745</v>
      </c>
      <c r="C2918" s="105">
        <v>19.26</v>
      </c>
      <c r="D2918" s="105">
        <f t="shared" si="45"/>
        <v>462</v>
      </c>
    </row>
    <row r="2919" spans="1:4" ht="12.75">
      <c r="A2919" s="105">
        <v>2916</v>
      </c>
      <c r="B2919" s="106">
        <v>35746</v>
      </c>
      <c r="C2919" s="105">
        <v>19.58</v>
      </c>
      <c r="D2919" s="105">
        <f t="shared" si="45"/>
        <v>461</v>
      </c>
    </row>
    <row r="2920" spans="1:4" ht="12.75">
      <c r="A2920" s="105">
        <v>2917</v>
      </c>
      <c r="B2920" s="106">
        <v>35747</v>
      </c>
      <c r="C2920" s="105">
        <v>19.89</v>
      </c>
      <c r="D2920" s="105">
        <f t="shared" si="45"/>
        <v>460</v>
      </c>
    </row>
    <row r="2921" spans="1:4" ht="12.75">
      <c r="A2921" s="105">
        <v>2918</v>
      </c>
      <c r="B2921" s="106">
        <v>35748</v>
      </c>
      <c r="C2921" s="105">
        <v>20.14</v>
      </c>
      <c r="D2921" s="105">
        <f t="shared" si="45"/>
        <v>459</v>
      </c>
    </row>
    <row r="2922" spans="1:4" ht="12.75">
      <c r="A2922" s="105">
        <v>2919</v>
      </c>
      <c r="B2922" s="106">
        <v>35749</v>
      </c>
      <c r="C2922" s="105">
        <v>20.02</v>
      </c>
      <c r="D2922" s="105">
        <f t="shared" si="45"/>
        <v>458</v>
      </c>
    </row>
    <row r="2923" spans="1:4" ht="12.75">
      <c r="A2923" s="105">
        <v>2920</v>
      </c>
      <c r="B2923" s="106">
        <v>35752</v>
      </c>
      <c r="C2923" s="105">
        <v>20.71</v>
      </c>
      <c r="D2923" s="105">
        <f t="shared" si="45"/>
        <v>457</v>
      </c>
    </row>
    <row r="2924" spans="1:4" ht="12.75">
      <c r="A2924" s="105">
        <v>2921</v>
      </c>
      <c r="B2924" s="106">
        <v>35753</v>
      </c>
      <c r="C2924" s="105">
        <v>19.79</v>
      </c>
      <c r="D2924" s="105">
        <f t="shared" si="45"/>
        <v>456</v>
      </c>
    </row>
    <row r="2925" spans="1:4" ht="12.75">
      <c r="A2925" s="105">
        <v>2922</v>
      </c>
      <c r="B2925" s="106">
        <v>35754</v>
      </c>
      <c r="C2925" s="105">
        <v>19.15</v>
      </c>
      <c r="D2925" s="105">
        <f t="shared" si="45"/>
        <v>455</v>
      </c>
    </row>
    <row r="2926" spans="1:4" ht="12.75">
      <c r="A2926" s="105">
        <v>2923</v>
      </c>
      <c r="B2926" s="106">
        <v>35756</v>
      </c>
      <c r="C2926" s="105">
        <v>19.59</v>
      </c>
      <c r="D2926" s="105">
        <f t="shared" si="45"/>
        <v>454</v>
      </c>
    </row>
    <row r="2927" spans="1:4" ht="12.75">
      <c r="A2927" s="105">
        <v>2924</v>
      </c>
      <c r="B2927" s="106">
        <v>35759</v>
      </c>
      <c r="C2927" s="105">
        <v>19.93</v>
      </c>
      <c r="D2927" s="105">
        <f t="shared" si="45"/>
        <v>453</v>
      </c>
    </row>
    <row r="2928" spans="1:4" ht="12.75">
      <c r="A2928" s="105">
        <v>2925</v>
      </c>
      <c r="B2928" s="106">
        <v>35760</v>
      </c>
      <c r="C2928" s="105">
        <v>19.7</v>
      </c>
      <c r="D2928" s="105">
        <f t="shared" si="45"/>
        <v>452</v>
      </c>
    </row>
    <row r="2929" spans="1:4" ht="12.75">
      <c r="A2929" s="105">
        <v>2926</v>
      </c>
      <c r="B2929" s="106">
        <v>35761</v>
      </c>
      <c r="C2929" s="105">
        <v>18.88</v>
      </c>
      <c r="D2929" s="105">
        <f t="shared" si="45"/>
        <v>451</v>
      </c>
    </row>
    <row r="2930" spans="1:4" ht="12.75">
      <c r="A2930" s="105">
        <v>2927</v>
      </c>
      <c r="B2930" s="106">
        <v>35762</v>
      </c>
      <c r="C2930" s="105">
        <v>19.89</v>
      </c>
      <c r="D2930" s="105">
        <f t="shared" si="45"/>
        <v>450</v>
      </c>
    </row>
    <row r="2931" spans="1:4" ht="12.75">
      <c r="A2931" s="105">
        <v>2928</v>
      </c>
      <c r="B2931" s="106">
        <v>35763</v>
      </c>
      <c r="C2931" s="105">
        <v>20.44</v>
      </c>
      <c r="D2931" s="105">
        <f t="shared" si="45"/>
        <v>449</v>
      </c>
    </row>
    <row r="2932" spans="1:4" ht="12.75">
      <c r="A2932" s="105">
        <v>2929</v>
      </c>
      <c r="B2932" s="106">
        <v>35766</v>
      </c>
      <c r="C2932" s="105">
        <v>19.86</v>
      </c>
      <c r="D2932" s="105">
        <f t="shared" si="45"/>
        <v>448</v>
      </c>
    </row>
    <row r="2933" spans="1:4" ht="12.75">
      <c r="A2933" s="105">
        <v>2930</v>
      </c>
      <c r="B2933" s="106">
        <v>35767</v>
      </c>
      <c r="C2933" s="105">
        <v>20.52</v>
      </c>
      <c r="D2933" s="105">
        <f t="shared" si="45"/>
        <v>447</v>
      </c>
    </row>
    <row r="2934" spans="1:4" ht="12.75">
      <c r="A2934" s="105">
        <v>2931</v>
      </c>
      <c r="B2934" s="106">
        <v>35768</v>
      </c>
      <c r="C2934" s="105">
        <v>21.54</v>
      </c>
      <c r="D2934" s="105">
        <f t="shared" si="45"/>
        <v>446</v>
      </c>
    </row>
    <row r="2935" spans="1:4" ht="12.75">
      <c r="A2935" s="105">
        <v>2932</v>
      </c>
      <c r="B2935" s="106">
        <v>35769</v>
      </c>
      <c r="C2935" s="105">
        <v>21.79</v>
      </c>
      <c r="D2935" s="105">
        <f t="shared" si="45"/>
        <v>445</v>
      </c>
    </row>
    <row r="2936" spans="1:4" ht="12.75">
      <c r="A2936" s="105">
        <v>2933</v>
      </c>
      <c r="B2936" s="106">
        <v>35770</v>
      </c>
      <c r="C2936" s="105">
        <v>21.16</v>
      </c>
      <c r="D2936" s="105">
        <f t="shared" si="45"/>
        <v>444</v>
      </c>
    </row>
    <row r="2937" spans="1:4" ht="12.75">
      <c r="A2937" s="105">
        <v>2934</v>
      </c>
      <c r="B2937" s="106">
        <v>35773</v>
      </c>
      <c r="C2937" s="105">
        <v>20.74</v>
      </c>
      <c r="D2937" s="105">
        <f t="shared" si="45"/>
        <v>443</v>
      </c>
    </row>
    <row r="2938" spans="1:4" ht="12.75">
      <c r="A2938" s="105">
        <v>2935</v>
      </c>
      <c r="B2938" s="106">
        <v>35774</v>
      </c>
      <c r="C2938" s="105">
        <v>20.78</v>
      </c>
      <c r="D2938" s="105">
        <f t="shared" si="45"/>
        <v>442</v>
      </c>
    </row>
    <row r="2939" spans="1:4" ht="12.75">
      <c r="A2939" s="105">
        <v>2936</v>
      </c>
      <c r="B2939" s="106">
        <v>35775</v>
      </c>
      <c r="C2939" s="105">
        <v>20.5</v>
      </c>
      <c r="D2939" s="105">
        <f t="shared" si="45"/>
        <v>441</v>
      </c>
    </row>
    <row r="2940" spans="1:4" ht="12.75">
      <c r="A2940" s="105">
        <v>2937</v>
      </c>
      <c r="B2940" s="106">
        <v>35776</v>
      </c>
      <c r="C2940" s="105">
        <v>19.01</v>
      </c>
      <c r="D2940" s="105">
        <f t="shared" si="45"/>
        <v>440</v>
      </c>
    </row>
    <row r="2941" spans="1:4" ht="12.75">
      <c r="A2941" s="105">
        <v>2938</v>
      </c>
      <c r="B2941" s="106">
        <v>35777</v>
      </c>
      <c r="C2941" s="105">
        <v>19.39</v>
      </c>
      <c r="D2941" s="105">
        <f t="shared" si="45"/>
        <v>439</v>
      </c>
    </row>
    <row r="2942" spans="1:4" ht="12.75">
      <c r="A2942" s="105">
        <v>2939</v>
      </c>
      <c r="B2942" s="106">
        <v>35780</v>
      </c>
      <c r="C2942" s="105">
        <v>19.26</v>
      </c>
      <c r="D2942" s="105">
        <f t="shared" si="45"/>
        <v>438</v>
      </c>
    </row>
    <row r="2943" spans="1:4" ht="12.75">
      <c r="A2943" s="105">
        <v>2940</v>
      </c>
      <c r="B2943" s="106">
        <v>35781</v>
      </c>
      <c r="C2943" s="105">
        <v>19.62</v>
      </c>
      <c r="D2943" s="105">
        <f t="shared" si="45"/>
        <v>437</v>
      </c>
    </row>
    <row r="2944" spans="1:4" ht="12.75">
      <c r="A2944" s="105">
        <v>2941</v>
      </c>
      <c r="B2944" s="106">
        <v>35782</v>
      </c>
      <c r="C2944" s="105">
        <v>19.35</v>
      </c>
      <c r="D2944" s="105">
        <f t="shared" si="45"/>
        <v>436</v>
      </c>
    </row>
    <row r="2945" spans="1:4" ht="12.75">
      <c r="A2945" s="105">
        <v>2942</v>
      </c>
      <c r="B2945" s="106">
        <v>35783</v>
      </c>
      <c r="C2945" s="105">
        <v>18.29</v>
      </c>
      <c r="D2945" s="105">
        <f t="shared" si="45"/>
        <v>435</v>
      </c>
    </row>
    <row r="2946" spans="1:4" ht="12.75">
      <c r="A2946" s="105">
        <v>2943</v>
      </c>
      <c r="B2946" s="106">
        <v>35784</v>
      </c>
      <c r="C2946" s="105">
        <v>18.19</v>
      </c>
      <c r="D2946" s="105">
        <f t="shared" si="45"/>
        <v>434</v>
      </c>
    </row>
    <row r="2947" spans="1:4" ht="12.75">
      <c r="A2947" s="105">
        <v>2944</v>
      </c>
      <c r="B2947" s="106">
        <v>35787</v>
      </c>
      <c r="C2947" s="105">
        <v>18.11</v>
      </c>
      <c r="D2947" s="105">
        <f t="shared" si="45"/>
        <v>433</v>
      </c>
    </row>
    <row r="2948" spans="1:4" ht="12.75">
      <c r="A2948" s="105">
        <v>2945</v>
      </c>
      <c r="B2948" s="106">
        <v>35789</v>
      </c>
      <c r="C2948" s="105">
        <v>18.24</v>
      </c>
      <c r="D2948" s="105">
        <f aca="true" t="shared" si="46" ref="D2948:D3011">3377-A2948</f>
        <v>432</v>
      </c>
    </row>
    <row r="2949" spans="1:4" ht="12.75">
      <c r="A2949" s="105">
        <v>2946</v>
      </c>
      <c r="B2949" s="106">
        <v>35790</v>
      </c>
      <c r="C2949" s="105">
        <v>18.49</v>
      </c>
      <c r="D2949" s="105">
        <f t="shared" si="46"/>
        <v>431</v>
      </c>
    </row>
    <row r="2950" spans="1:4" ht="12.75">
      <c r="A2950" s="105">
        <v>2947</v>
      </c>
      <c r="B2950" s="106">
        <v>35791</v>
      </c>
      <c r="C2950" s="105">
        <v>18.54</v>
      </c>
      <c r="D2950" s="105">
        <f t="shared" si="46"/>
        <v>430</v>
      </c>
    </row>
    <row r="2951" spans="1:4" ht="12.75">
      <c r="A2951" s="105">
        <v>2948</v>
      </c>
      <c r="B2951" s="106">
        <v>35794</v>
      </c>
      <c r="C2951" s="105">
        <v>18.11</v>
      </c>
      <c r="D2951" s="105">
        <f t="shared" si="46"/>
        <v>429</v>
      </c>
    </row>
    <row r="2952" spans="1:4" ht="12.75">
      <c r="A2952" s="105">
        <v>2949</v>
      </c>
      <c r="B2952" s="106">
        <v>35796</v>
      </c>
      <c r="C2952" s="105">
        <v>19.23</v>
      </c>
      <c r="D2952" s="105">
        <f t="shared" si="46"/>
        <v>428</v>
      </c>
    </row>
    <row r="2953" spans="1:4" ht="12.75">
      <c r="A2953" s="105">
        <v>2950</v>
      </c>
      <c r="B2953" s="106">
        <v>35797</v>
      </c>
      <c r="C2953" s="105">
        <v>20.76</v>
      </c>
      <c r="D2953" s="105">
        <f t="shared" si="46"/>
        <v>427</v>
      </c>
    </row>
    <row r="2954" spans="1:4" ht="12.75">
      <c r="A2954" s="105">
        <v>2951</v>
      </c>
      <c r="B2954" s="106">
        <v>35798</v>
      </c>
      <c r="C2954" s="105">
        <v>20.83</v>
      </c>
      <c r="D2954" s="105">
        <f t="shared" si="46"/>
        <v>426</v>
      </c>
    </row>
    <row r="2955" spans="1:4" ht="12.75">
      <c r="A2955" s="105">
        <v>2952</v>
      </c>
      <c r="B2955" s="106">
        <v>35801</v>
      </c>
      <c r="C2955" s="105">
        <v>20.53</v>
      </c>
      <c r="D2955" s="105">
        <f t="shared" si="46"/>
        <v>425</v>
      </c>
    </row>
    <row r="2956" spans="1:4" ht="12.75">
      <c r="A2956" s="105">
        <v>2953</v>
      </c>
      <c r="B2956" s="106">
        <v>35802</v>
      </c>
      <c r="C2956" s="105">
        <v>20.95</v>
      </c>
      <c r="D2956" s="105">
        <f t="shared" si="46"/>
        <v>424</v>
      </c>
    </row>
    <row r="2957" spans="1:4" ht="12.75">
      <c r="A2957" s="105">
        <v>2954</v>
      </c>
      <c r="B2957" s="106">
        <v>35803</v>
      </c>
      <c r="C2957" s="105">
        <v>20.85</v>
      </c>
      <c r="D2957" s="105">
        <f t="shared" si="46"/>
        <v>423</v>
      </c>
    </row>
    <row r="2958" spans="1:4" ht="12.75">
      <c r="A2958" s="105">
        <v>2955</v>
      </c>
      <c r="B2958" s="106">
        <v>35804</v>
      </c>
      <c r="C2958" s="105">
        <v>21</v>
      </c>
      <c r="D2958" s="105">
        <f t="shared" si="46"/>
        <v>422</v>
      </c>
    </row>
    <row r="2959" spans="1:4" ht="12.75">
      <c r="A2959" s="105">
        <v>2956</v>
      </c>
      <c r="B2959" s="106">
        <v>35805</v>
      </c>
      <c r="C2959" s="105">
        <v>20.21</v>
      </c>
      <c r="D2959" s="105">
        <f t="shared" si="46"/>
        <v>421</v>
      </c>
    </row>
    <row r="2960" spans="1:4" ht="12.75">
      <c r="A2960" s="105">
        <v>2957</v>
      </c>
      <c r="B2960" s="106">
        <v>35808</v>
      </c>
      <c r="C2960" s="105">
        <v>19.63</v>
      </c>
      <c r="D2960" s="105">
        <f t="shared" si="46"/>
        <v>420</v>
      </c>
    </row>
    <row r="2961" spans="1:4" ht="12.75">
      <c r="A2961" s="105">
        <v>2958</v>
      </c>
      <c r="B2961" s="106">
        <v>35809</v>
      </c>
      <c r="C2961" s="105">
        <v>19.68</v>
      </c>
      <c r="D2961" s="105">
        <f t="shared" si="46"/>
        <v>419</v>
      </c>
    </row>
    <row r="2962" spans="1:4" ht="12.75">
      <c r="A2962" s="105">
        <v>2959</v>
      </c>
      <c r="B2962" s="106">
        <v>35810</v>
      </c>
      <c r="C2962" s="105">
        <v>18.94</v>
      </c>
      <c r="D2962" s="105">
        <f t="shared" si="46"/>
        <v>418</v>
      </c>
    </row>
    <row r="2963" spans="1:4" ht="12.75">
      <c r="A2963" s="105">
        <v>2960</v>
      </c>
      <c r="B2963" s="106">
        <v>35811</v>
      </c>
      <c r="C2963" s="105">
        <v>19.48</v>
      </c>
      <c r="D2963" s="105">
        <f t="shared" si="46"/>
        <v>417</v>
      </c>
    </row>
    <row r="2964" spans="1:4" ht="12.75">
      <c r="A2964" s="105">
        <v>2961</v>
      </c>
      <c r="B2964" s="106">
        <v>35812</v>
      </c>
      <c r="C2964" s="105">
        <v>18.85</v>
      </c>
      <c r="D2964" s="105">
        <f t="shared" si="46"/>
        <v>416</v>
      </c>
    </row>
    <row r="2965" spans="1:4" ht="12.75">
      <c r="A2965" s="105">
        <v>2962</v>
      </c>
      <c r="B2965" s="106">
        <v>35816</v>
      </c>
      <c r="C2965" s="105">
        <v>18.06</v>
      </c>
      <c r="D2965" s="105">
        <f t="shared" si="46"/>
        <v>415</v>
      </c>
    </row>
    <row r="2966" spans="1:4" ht="12.75">
      <c r="A2966" s="105">
        <v>2963</v>
      </c>
      <c r="B2966" s="106">
        <v>35817</v>
      </c>
      <c r="C2966" s="105">
        <v>18.93</v>
      </c>
      <c r="D2966" s="105">
        <f t="shared" si="46"/>
        <v>414</v>
      </c>
    </row>
    <row r="2967" spans="1:4" ht="12.75">
      <c r="A2967" s="105">
        <v>2964</v>
      </c>
      <c r="B2967" s="106">
        <v>35818</v>
      </c>
      <c r="C2967" s="105">
        <v>19.05</v>
      </c>
      <c r="D2967" s="105">
        <f t="shared" si="46"/>
        <v>413</v>
      </c>
    </row>
    <row r="2968" spans="1:4" ht="12.75">
      <c r="A2968" s="105">
        <v>2965</v>
      </c>
      <c r="B2968" s="106">
        <v>35819</v>
      </c>
      <c r="C2968" s="105">
        <v>19.13</v>
      </c>
      <c r="D2968" s="105">
        <f t="shared" si="46"/>
        <v>412</v>
      </c>
    </row>
    <row r="2969" spans="1:4" ht="12.75">
      <c r="A2969" s="105">
        <v>2966</v>
      </c>
      <c r="B2969" s="106">
        <v>35822</v>
      </c>
      <c r="C2969" s="105">
        <v>19.7</v>
      </c>
      <c r="D2969" s="105">
        <f t="shared" si="46"/>
        <v>411</v>
      </c>
    </row>
    <row r="2970" spans="1:4" ht="12.75">
      <c r="A2970" s="105">
        <v>2967</v>
      </c>
      <c r="B2970" s="106">
        <v>35823</v>
      </c>
      <c r="C2970" s="105">
        <v>19.01</v>
      </c>
      <c r="D2970" s="105">
        <f t="shared" si="46"/>
        <v>410</v>
      </c>
    </row>
    <row r="2971" spans="1:4" ht="12.75">
      <c r="A2971" s="105">
        <v>2968</v>
      </c>
      <c r="B2971" s="106">
        <v>35824</v>
      </c>
      <c r="C2971" s="105">
        <v>19.34</v>
      </c>
      <c r="D2971" s="105">
        <f t="shared" si="46"/>
        <v>409</v>
      </c>
    </row>
    <row r="2972" spans="1:4" ht="12.75">
      <c r="A2972" s="105">
        <v>2969</v>
      </c>
      <c r="B2972" s="106">
        <v>35825</v>
      </c>
      <c r="C2972" s="105">
        <v>19.8</v>
      </c>
      <c r="D2972" s="105">
        <f t="shared" si="46"/>
        <v>408</v>
      </c>
    </row>
    <row r="2973" spans="1:4" ht="12.75">
      <c r="A2973" s="105">
        <v>2970</v>
      </c>
      <c r="B2973" s="106">
        <v>35826</v>
      </c>
      <c r="C2973" s="105">
        <v>19.21</v>
      </c>
      <c r="D2973" s="105">
        <f t="shared" si="46"/>
        <v>407</v>
      </c>
    </row>
    <row r="2974" spans="1:4" ht="12.75">
      <c r="A2974" s="105">
        <v>2971</v>
      </c>
      <c r="B2974" s="106">
        <v>35829</v>
      </c>
      <c r="C2974" s="105">
        <v>18.31</v>
      </c>
      <c r="D2974" s="105">
        <f t="shared" si="46"/>
        <v>406</v>
      </c>
    </row>
    <row r="2975" spans="1:4" ht="12.75">
      <c r="A2975" s="105">
        <v>2972</v>
      </c>
      <c r="B2975" s="106">
        <v>35830</v>
      </c>
      <c r="C2975" s="105">
        <v>18.5</v>
      </c>
      <c r="D2975" s="105">
        <f t="shared" si="46"/>
        <v>405</v>
      </c>
    </row>
    <row r="2976" spans="1:4" ht="12.75">
      <c r="A2976" s="105">
        <v>2973</v>
      </c>
      <c r="B2976" s="106">
        <v>35831</v>
      </c>
      <c r="C2976" s="105">
        <v>18.61</v>
      </c>
      <c r="D2976" s="105">
        <f t="shared" si="46"/>
        <v>404</v>
      </c>
    </row>
    <row r="2977" spans="1:4" ht="12.75">
      <c r="A2977" s="105">
        <v>2974</v>
      </c>
      <c r="B2977" s="106">
        <v>35832</v>
      </c>
      <c r="C2977" s="105">
        <v>17.06</v>
      </c>
      <c r="D2977" s="105">
        <f t="shared" si="46"/>
        <v>403</v>
      </c>
    </row>
    <row r="2978" spans="1:4" ht="12.75">
      <c r="A2978" s="105">
        <v>2975</v>
      </c>
      <c r="B2978" s="106">
        <v>35833</v>
      </c>
      <c r="C2978" s="105">
        <v>16.76</v>
      </c>
      <c r="D2978" s="105">
        <f t="shared" si="46"/>
        <v>402</v>
      </c>
    </row>
    <row r="2979" spans="1:4" ht="12.75">
      <c r="A2979" s="105">
        <v>2976</v>
      </c>
      <c r="B2979" s="106">
        <v>35836</v>
      </c>
      <c r="C2979" s="105">
        <v>17.69</v>
      </c>
      <c r="D2979" s="105">
        <f t="shared" si="46"/>
        <v>401</v>
      </c>
    </row>
    <row r="2980" spans="1:4" ht="12.75">
      <c r="A2980" s="105">
        <v>2977</v>
      </c>
      <c r="B2980" s="106">
        <v>35837</v>
      </c>
      <c r="C2980" s="105">
        <v>17.26</v>
      </c>
      <c r="D2980" s="105">
        <f t="shared" si="46"/>
        <v>400</v>
      </c>
    </row>
    <row r="2981" spans="1:4" ht="12.75">
      <c r="A2981" s="105">
        <v>2978</v>
      </c>
      <c r="B2981" s="106">
        <v>35838</v>
      </c>
      <c r="C2981" s="105">
        <v>17.52</v>
      </c>
      <c r="D2981" s="105">
        <f t="shared" si="46"/>
        <v>399</v>
      </c>
    </row>
    <row r="2982" spans="1:4" ht="12.75">
      <c r="A2982" s="105">
        <v>2979</v>
      </c>
      <c r="B2982" s="106">
        <v>35839</v>
      </c>
      <c r="C2982" s="105">
        <v>17.46</v>
      </c>
      <c r="D2982" s="105">
        <f t="shared" si="46"/>
        <v>398</v>
      </c>
    </row>
    <row r="2983" spans="1:4" ht="12.75">
      <c r="A2983" s="105">
        <v>2980</v>
      </c>
      <c r="B2983" s="106">
        <v>35840</v>
      </c>
      <c r="C2983" s="105">
        <v>17.09</v>
      </c>
      <c r="D2983" s="105">
        <f t="shared" si="46"/>
        <v>397</v>
      </c>
    </row>
    <row r="2984" spans="1:4" ht="12.75">
      <c r="A2984" s="105">
        <v>2981</v>
      </c>
      <c r="B2984" s="106">
        <v>35844</v>
      </c>
      <c r="C2984" s="105">
        <v>16.81</v>
      </c>
      <c r="D2984" s="105">
        <f t="shared" si="46"/>
        <v>396</v>
      </c>
    </row>
    <row r="2985" spans="1:4" ht="12.75">
      <c r="A2985" s="105">
        <v>2982</v>
      </c>
      <c r="B2985" s="106">
        <v>35845</v>
      </c>
      <c r="C2985" s="105">
        <v>16.69</v>
      </c>
      <c r="D2985" s="105">
        <f t="shared" si="46"/>
        <v>395</v>
      </c>
    </row>
    <row r="2986" spans="1:4" ht="12.75">
      <c r="A2986" s="105">
        <v>2983</v>
      </c>
      <c r="B2986" s="106">
        <v>35846</v>
      </c>
      <c r="C2986" s="105">
        <v>15.11</v>
      </c>
      <c r="D2986" s="105">
        <f t="shared" si="46"/>
        <v>394</v>
      </c>
    </row>
    <row r="2987" spans="1:4" ht="12.75">
      <c r="A2987" s="105">
        <v>2984</v>
      </c>
      <c r="B2987" s="106">
        <v>35847</v>
      </c>
      <c r="C2987" s="105">
        <v>15.24</v>
      </c>
      <c r="D2987" s="105">
        <f t="shared" si="46"/>
        <v>393</v>
      </c>
    </row>
    <row r="2988" spans="1:4" ht="12.75">
      <c r="A2988" s="105">
        <v>2985</v>
      </c>
      <c r="B2988" s="106">
        <v>35850</v>
      </c>
      <c r="C2988" s="105">
        <v>15.6</v>
      </c>
      <c r="D2988" s="105">
        <f t="shared" si="46"/>
        <v>392</v>
      </c>
    </row>
    <row r="2989" spans="1:4" ht="12.75">
      <c r="A2989" s="105">
        <v>2986</v>
      </c>
      <c r="B2989" s="106">
        <v>35851</v>
      </c>
      <c r="C2989" s="105">
        <v>15.5</v>
      </c>
      <c r="D2989" s="105">
        <f t="shared" si="46"/>
        <v>391</v>
      </c>
    </row>
    <row r="2990" spans="1:4" ht="12.75">
      <c r="A2990" s="105">
        <v>2987</v>
      </c>
      <c r="B2990" s="106">
        <v>35852</v>
      </c>
      <c r="C2990" s="105">
        <v>14.24</v>
      </c>
      <c r="D2990" s="105">
        <f t="shared" si="46"/>
        <v>390</v>
      </c>
    </row>
    <row r="2991" spans="1:4" ht="12.75">
      <c r="A2991" s="105">
        <v>2988</v>
      </c>
      <c r="B2991" s="106">
        <v>35853</v>
      </c>
      <c r="C2991" s="105">
        <v>14.27</v>
      </c>
      <c r="D2991" s="105">
        <f t="shared" si="46"/>
        <v>389</v>
      </c>
    </row>
    <row r="2992" spans="1:4" ht="12.75">
      <c r="A2992" s="105">
        <v>2989</v>
      </c>
      <c r="B2992" s="106">
        <v>35854</v>
      </c>
      <c r="C2992" s="105">
        <v>15</v>
      </c>
      <c r="D2992" s="105">
        <f t="shared" si="46"/>
        <v>388</v>
      </c>
    </row>
    <row r="2993" spans="1:4" ht="12.75">
      <c r="A2993" s="105">
        <v>2990</v>
      </c>
      <c r="B2993" s="106">
        <v>35857</v>
      </c>
      <c r="C2993" s="105">
        <v>16.48</v>
      </c>
      <c r="D2993" s="105">
        <f t="shared" si="46"/>
        <v>387</v>
      </c>
    </row>
    <row r="2994" spans="1:4" ht="12.75">
      <c r="A2994" s="105">
        <v>2991</v>
      </c>
      <c r="B2994" s="106">
        <v>35858</v>
      </c>
      <c r="C2994" s="105">
        <v>16.51</v>
      </c>
      <c r="D2994" s="105">
        <f t="shared" si="46"/>
        <v>386</v>
      </c>
    </row>
    <row r="2995" spans="1:4" ht="12.75">
      <c r="A2995" s="105">
        <v>2992</v>
      </c>
      <c r="B2995" s="106">
        <v>35859</v>
      </c>
      <c r="C2995" s="105">
        <v>16.77</v>
      </c>
      <c r="D2995" s="105">
        <f t="shared" si="46"/>
        <v>385</v>
      </c>
    </row>
    <row r="2996" spans="1:4" ht="12.75">
      <c r="A2996" s="105">
        <v>2993</v>
      </c>
      <c r="B2996" s="106">
        <v>35860</v>
      </c>
      <c r="C2996" s="105">
        <v>17</v>
      </c>
      <c r="D2996" s="105">
        <f t="shared" si="46"/>
        <v>384</v>
      </c>
    </row>
    <row r="2997" spans="1:4" ht="12.75">
      <c r="A2997" s="105">
        <v>2994</v>
      </c>
      <c r="B2997" s="106">
        <v>35861</v>
      </c>
      <c r="C2997" s="105">
        <v>17.8</v>
      </c>
      <c r="D2997" s="105">
        <f t="shared" si="46"/>
        <v>383</v>
      </c>
    </row>
    <row r="2998" spans="1:4" ht="12.75">
      <c r="A2998" s="105">
        <v>2995</v>
      </c>
      <c r="B2998" s="106">
        <v>35864</v>
      </c>
      <c r="C2998" s="105">
        <v>17.42</v>
      </c>
      <c r="D2998" s="105">
        <f t="shared" si="46"/>
        <v>382</v>
      </c>
    </row>
    <row r="2999" spans="1:4" ht="12.75">
      <c r="A2999" s="105">
        <v>2996</v>
      </c>
      <c r="B2999" s="106">
        <v>35865</v>
      </c>
      <c r="C2999" s="105">
        <v>16.77</v>
      </c>
      <c r="D2999" s="105">
        <f t="shared" si="46"/>
        <v>381</v>
      </c>
    </row>
    <row r="3000" spans="1:4" ht="12.75">
      <c r="A3000" s="105">
        <v>2997</v>
      </c>
      <c r="B3000" s="106">
        <v>35866</v>
      </c>
      <c r="C3000" s="105">
        <v>16.36</v>
      </c>
      <c r="D3000" s="105">
        <f t="shared" si="46"/>
        <v>380</v>
      </c>
    </row>
    <row r="3001" spans="1:4" ht="12.75">
      <c r="A3001" s="105">
        <v>2998</v>
      </c>
      <c r="B3001" s="106">
        <v>35867</v>
      </c>
      <c r="C3001" s="105">
        <v>16.74</v>
      </c>
      <c r="D3001" s="105">
        <f t="shared" si="46"/>
        <v>379</v>
      </c>
    </row>
    <row r="3002" spans="1:4" ht="12.75">
      <c r="A3002" s="105">
        <v>2999</v>
      </c>
      <c r="B3002" s="106">
        <v>35868</v>
      </c>
      <c r="C3002" s="105">
        <v>16.54</v>
      </c>
      <c r="D3002" s="105">
        <f t="shared" si="46"/>
        <v>378</v>
      </c>
    </row>
    <row r="3003" spans="1:4" ht="12.75">
      <c r="A3003" s="105">
        <v>3000</v>
      </c>
      <c r="B3003" s="106">
        <v>35871</v>
      </c>
      <c r="C3003" s="105">
        <v>16.52</v>
      </c>
      <c r="D3003" s="105">
        <f t="shared" si="46"/>
        <v>377</v>
      </c>
    </row>
    <row r="3004" spans="1:4" ht="12.75">
      <c r="A3004" s="105">
        <v>3001</v>
      </c>
      <c r="B3004" s="106">
        <v>35872</v>
      </c>
      <c r="C3004" s="105">
        <v>16.74</v>
      </c>
      <c r="D3004" s="105">
        <f t="shared" si="46"/>
        <v>376</v>
      </c>
    </row>
    <row r="3005" spans="1:4" ht="12.75">
      <c r="A3005" s="105">
        <v>3002</v>
      </c>
      <c r="B3005" s="106">
        <v>35873</v>
      </c>
      <c r="C3005" s="105">
        <v>16.02</v>
      </c>
      <c r="D3005" s="105">
        <f t="shared" si="46"/>
        <v>375</v>
      </c>
    </row>
    <row r="3006" spans="1:4" ht="12.75">
      <c r="A3006" s="105">
        <v>3003</v>
      </c>
      <c r="B3006" s="106">
        <v>35874</v>
      </c>
      <c r="C3006" s="105">
        <v>16.49</v>
      </c>
      <c r="D3006" s="105">
        <f t="shared" si="46"/>
        <v>374</v>
      </c>
    </row>
    <row r="3007" spans="1:4" ht="12.75">
      <c r="A3007" s="105">
        <v>3004</v>
      </c>
      <c r="B3007" s="106">
        <v>35875</v>
      </c>
      <c r="C3007" s="105">
        <v>16.57</v>
      </c>
      <c r="D3007" s="105">
        <f t="shared" si="46"/>
        <v>373</v>
      </c>
    </row>
    <row r="3008" spans="1:4" ht="12.75">
      <c r="A3008" s="105">
        <v>3005</v>
      </c>
      <c r="B3008" s="106">
        <v>35878</v>
      </c>
      <c r="C3008" s="105">
        <v>16.18</v>
      </c>
      <c r="D3008" s="105">
        <f t="shared" si="46"/>
        <v>372</v>
      </c>
    </row>
    <row r="3009" spans="1:4" ht="12.75">
      <c r="A3009" s="105">
        <v>3006</v>
      </c>
      <c r="B3009" s="106">
        <v>35879</v>
      </c>
      <c r="C3009" s="105">
        <v>16.29</v>
      </c>
      <c r="D3009" s="105">
        <f t="shared" si="46"/>
        <v>371</v>
      </c>
    </row>
    <row r="3010" spans="1:4" ht="12.75">
      <c r="A3010" s="105">
        <v>3007</v>
      </c>
      <c r="B3010" s="106">
        <v>35880</v>
      </c>
      <c r="C3010" s="105">
        <v>16.34</v>
      </c>
      <c r="D3010" s="105">
        <f t="shared" si="46"/>
        <v>370</v>
      </c>
    </row>
    <row r="3011" spans="1:4" ht="12.75">
      <c r="A3011" s="105">
        <v>3008</v>
      </c>
      <c r="B3011" s="106">
        <v>35881</v>
      </c>
      <c r="C3011" s="105">
        <v>16.93</v>
      </c>
      <c r="D3011" s="105">
        <f t="shared" si="46"/>
        <v>369</v>
      </c>
    </row>
    <row r="3012" spans="1:4" ht="12.75">
      <c r="A3012" s="105">
        <v>3009</v>
      </c>
      <c r="B3012" s="106">
        <v>35885</v>
      </c>
      <c r="C3012" s="105">
        <v>17.52</v>
      </c>
      <c r="D3012" s="105">
        <f aca="true" t="shared" si="47" ref="D3012:D3075">3377-A3012</f>
        <v>368</v>
      </c>
    </row>
    <row r="3013" spans="1:4" ht="12.75">
      <c r="A3013" s="105">
        <v>3010</v>
      </c>
      <c r="B3013" s="106">
        <v>35886</v>
      </c>
      <c r="C3013" s="105">
        <v>16.42</v>
      </c>
      <c r="D3013" s="105">
        <f t="shared" si="47"/>
        <v>367</v>
      </c>
    </row>
    <row r="3014" spans="1:4" ht="12.75">
      <c r="A3014" s="105">
        <v>3011</v>
      </c>
      <c r="B3014" s="106">
        <v>35887</v>
      </c>
      <c r="C3014" s="105">
        <v>16.6</v>
      </c>
      <c r="D3014" s="105">
        <f t="shared" si="47"/>
        <v>366</v>
      </c>
    </row>
    <row r="3015" spans="1:4" ht="12.75">
      <c r="A3015" s="105">
        <v>3012</v>
      </c>
      <c r="B3015" s="106">
        <v>35888</v>
      </c>
      <c r="C3015" s="105">
        <v>16.87</v>
      </c>
      <c r="D3015" s="105">
        <f t="shared" si="47"/>
        <v>365</v>
      </c>
    </row>
    <row r="3016" spans="1:4" ht="12.75">
      <c r="A3016" s="105">
        <v>3013</v>
      </c>
      <c r="B3016" s="106">
        <v>35889</v>
      </c>
      <c r="C3016" s="105">
        <v>16.15</v>
      </c>
      <c r="D3016" s="105">
        <f t="shared" si="47"/>
        <v>364</v>
      </c>
    </row>
    <row r="3017" spans="1:4" ht="12.75">
      <c r="A3017" s="105">
        <v>3014</v>
      </c>
      <c r="B3017" s="106">
        <v>35892</v>
      </c>
      <c r="C3017" s="105">
        <v>16.18</v>
      </c>
      <c r="D3017" s="105">
        <f t="shared" si="47"/>
        <v>363</v>
      </c>
    </row>
    <row r="3018" spans="1:4" ht="12.75">
      <c r="A3018" s="105">
        <v>3015</v>
      </c>
      <c r="B3018" s="106">
        <v>35893</v>
      </c>
      <c r="C3018" s="105">
        <v>14.82</v>
      </c>
      <c r="D3018" s="105">
        <f t="shared" si="47"/>
        <v>362</v>
      </c>
    </row>
    <row r="3019" spans="1:4" ht="12.75">
      <c r="A3019" s="105">
        <v>3016</v>
      </c>
      <c r="B3019" s="106">
        <v>35894</v>
      </c>
      <c r="C3019" s="105">
        <v>15.55</v>
      </c>
      <c r="D3019" s="105">
        <f t="shared" si="47"/>
        <v>361</v>
      </c>
    </row>
    <row r="3020" spans="1:4" ht="12.75">
      <c r="A3020" s="105">
        <v>3017</v>
      </c>
      <c r="B3020" s="106">
        <v>35895</v>
      </c>
      <c r="C3020" s="105">
        <v>14.87</v>
      </c>
      <c r="D3020" s="105">
        <f t="shared" si="47"/>
        <v>360</v>
      </c>
    </row>
    <row r="3021" spans="1:4" ht="12.75">
      <c r="A3021" s="105">
        <v>3018</v>
      </c>
      <c r="B3021" s="106">
        <v>35896</v>
      </c>
      <c r="C3021" s="105">
        <v>15.3</v>
      </c>
      <c r="D3021" s="105">
        <f t="shared" si="47"/>
        <v>359</v>
      </c>
    </row>
    <row r="3022" spans="1:4" ht="12.75">
      <c r="A3022" s="105">
        <v>3019</v>
      </c>
      <c r="B3022" s="106">
        <v>35899</v>
      </c>
      <c r="C3022" s="105">
        <v>15.01</v>
      </c>
      <c r="D3022" s="105">
        <f t="shared" si="47"/>
        <v>358</v>
      </c>
    </row>
    <row r="3023" spans="1:4" ht="12.75">
      <c r="A3023" s="105">
        <v>3020</v>
      </c>
      <c r="B3023" s="106">
        <v>35900</v>
      </c>
      <c r="C3023" s="105">
        <v>15.58</v>
      </c>
      <c r="D3023" s="105">
        <f t="shared" si="47"/>
        <v>357</v>
      </c>
    </row>
    <row r="3024" spans="1:4" ht="12.75">
      <c r="A3024" s="105">
        <v>3021</v>
      </c>
      <c r="B3024" s="106">
        <v>35901</v>
      </c>
      <c r="C3024" s="105">
        <v>15.97</v>
      </c>
      <c r="D3024" s="105">
        <f t="shared" si="47"/>
        <v>356</v>
      </c>
    </row>
    <row r="3025" spans="1:4" ht="12.75">
      <c r="A3025" s="105">
        <v>3022</v>
      </c>
      <c r="B3025" s="106">
        <v>35902</v>
      </c>
      <c r="C3025" s="105">
        <v>15.44</v>
      </c>
      <c r="D3025" s="105">
        <f t="shared" si="47"/>
        <v>355</v>
      </c>
    </row>
    <row r="3026" spans="1:4" ht="12.75">
      <c r="A3026" s="105">
        <v>3023</v>
      </c>
      <c r="B3026" s="106">
        <v>35903</v>
      </c>
      <c r="C3026" s="105">
        <v>15.26</v>
      </c>
      <c r="D3026" s="105">
        <f t="shared" si="47"/>
        <v>354</v>
      </c>
    </row>
    <row r="3027" spans="1:4" ht="12.75">
      <c r="A3027" s="105">
        <v>3024</v>
      </c>
      <c r="B3027" s="106">
        <v>35906</v>
      </c>
      <c r="C3027" s="105">
        <v>14.87</v>
      </c>
      <c r="D3027" s="105">
        <f t="shared" si="47"/>
        <v>353</v>
      </c>
    </row>
    <row r="3028" spans="1:4" ht="12.75">
      <c r="A3028" s="105">
        <v>3025</v>
      </c>
      <c r="B3028" s="106">
        <v>35907</v>
      </c>
      <c r="C3028" s="105">
        <v>14.01</v>
      </c>
      <c r="D3028" s="105">
        <f t="shared" si="47"/>
        <v>352</v>
      </c>
    </row>
    <row r="3029" spans="1:4" ht="12.75">
      <c r="A3029" s="105">
        <v>3026</v>
      </c>
      <c r="B3029" s="106">
        <v>35908</v>
      </c>
      <c r="C3029" s="105">
        <v>14.43</v>
      </c>
      <c r="D3029" s="105">
        <f t="shared" si="47"/>
        <v>351</v>
      </c>
    </row>
    <row r="3030" spans="1:4" ht="12.75">
      <c r="A3030" s="105">
        <v>3027</v>
      </c>
      <c r="B3030" s="106">
        <v>35909</v>
      </c>
      <c r="C3030" s="105">
        <v>14.59</v>
      </c>
      <c r="D3030" s="105">
        <f t="shared" si="47"/>
        <v>350</v>
      </c>
    </row>
    <row r="3031" spans="1:4" ht="12.75">
      <c r="A3031" s="105">
        <v>3028</v>
      </c>
      <c r="B3031" s="106">
        <v>35910</v>
      </c>
      <c r="C3031" s="105">
        <v>13.91</v>
      </c>
      <c r="D3031" s="105">
        <f t="shared" si="47"/>
        <v>349</v>
      </c>
    </row>
    <row r="3032" spans="1:4" ht="12.75">
      <c r="A3032" s="105">
        <v>3029</v>
      </c>
      <c r="B3032" s="106">
        <v>35913</v>
      </c>
      <c r="C3032" s="105">
        <v>14.13</v>
      </c>
      <c r="D3032" s="105">
        <f t="shared" si="47"/>
        <v>348</v>
      </c>
    </row>
    <row r="3033" spans="1:4" ht="12.75">
      <c r="A3033" s="105">
        <v>3030</v>
      </c>
      <c r="B3033" s="106">
        <v>35914</v>
      </c>
      <c r="C3033" s="105">
        <v>14.65</v>
      </c>
      <c r="D3033" s="105">
        <f t="shared" si="47"/>
        <v>347</v>
      </c>
    </row>
    <row r="3034" spans="1:4" ht="12.75">
      <c r="A3034" s="105">
        <v>3031</v>
      </c>
      <c r="B3034" s="106">
        <v>35915</v>
      </c>
      <c r="C3034" s="105">
        <v>13.7</v>
      </c>
      <c r="D3034" s="105">
        <f t="shared" si="47"/>
        <v>346</v>
      </c>
    </row>
    <row r="3035" spans="1:4" ht="12.75">
      <c r="A3035" s="105">
        <v>3032</v>
      </c>
      <c r="B3035" s="106">
        <v>35916</v>
      </c>
      <c r="C3035" s="105">
        <v>13.64</v>
      </c>
      <c r="D3035" s="105">
        <f t="shared" si="47"/>
        <v>345</v>
      </c>
    </row>
    <row r="3036" spans="1:4" ht="12.75">
      <c r="A3036" s="105">
        <v>3033</v>
      </c>
      <c r="B3036" s="106">
        <v>35917</v>
      </c>
      <c r="C3036" s="105">
        <v>13.14</v>
      </c>
      <c r="D3036" s="105">
        <f t="shared" si="47"/>
        <v>344</v>
      </c>
    </row>
    <row r="3037" spans="1:4" ht="12.75">
      <c r="A3037" s="105">
        <v>3034</v>
      </c>
      <c r="B3037" s="106">
        <v>35920</v>
      </c>
      <c r="C3037" s="105">
        <v>12.89</v>
      </c>
      <c r="D3037" s="105">
        <f t="shared" si="47"/>
        <v>343</v>
      </c>
    </row>
    <row r="3038" spans="1:4" ht="12.75">
      <c r="A3038" s="105">
        <v>3035</v>
      </c>
      <c r="B3038" s="106">
        <v>35921</v>
      </c>
      <c r="C3038" s="105">
        <v>13.08</v>
      </c>
      <c r="D3038" s="105">
        <f t="shared" si="47"/>
        <v>342</v>
      </c>
    </row>
    <row r="3039" spans="1:4" ht="12.75">
      <c r="A3039" s="105">
        <v>3036</v>
      </c>
      <c r="B3039" s="106">
        <v>35922</v>
      </c>
      <c r="C3039" s="105">
        <v>16.27</v>
      </c>
      <c r="D3039" s="105">
        <f t="shared" si="47"/>
        <v>341</v>
      </c>
    </row>
    <row r="3040" spans="1:4" ht="12.75">
      <c r="A3040" s="105">
        <v>3037</v>
      </c>
      <c r="B3040" s="106">
        <v>35923</v>
      </c>
      <c r="C3040" s="105">
        <v>15.75</v>
      </c>
      <c r="D3040" s="105">
        <f t="shared" si="47"/>
        <v>340</v>
      </c>
    </row>
    <row r="3041" spans="1:4" ht="12.75">
      <c r="A3041" s="105">
        <v>3038</v>
      </c>
      <c r="B3041" s="106">
        <v>35924</v>
      </c>
      <c r="C3041" s="105">
        <v>15.42</v>
      </c>
      <c r="D3041" s="105">
        <f t="shared" si="47"/>
        <v>339</v>
      </c>
    </row>
    <row r="3042" spans="1:4" ht="12.75">
      <c r="A3042" s="105">
        <v>3039</v>
      </c>
      <c r="B3042" s="106">
        <v>35927</v>
      </c>
      <c r="C3042" s="105">
        <v>15.7</v>
      </c>
      <c r="D3042" s="105">
        <f t="shared" si="47"/>
        <v>338</v>
      </c>
    </row>
    <row r="3043" spans="1:4" ht="12.75">
      <c r="A3043" s="105">
        <v>3040</v>
      </c>
      <c r="B3043" s="106">
        <v>35928</v>
      </c>
      <c r="C3043" s="105">
        <v>16.45</v>
      </c>
      <c r="D3043" s="105">
        <f t="shared" si="47"/>
        <v>337</v>
      </c>
    </row>
    <row r="3044" spans="1:4" ht="12.75">
      <c r="A3044" s="105">
        <v>3041</v>
      </c>
      <c r="B3044" s="106">
        <v>35929</v>
      </c>
      <c r="C3044" s="105">
        <v>16.56</v>
      </c>
      <c r="D3044" s="105">
        <f t="shared" si="47"/>
        <v>336</v>
      </c>
    </row>
    <row r="3045" spans="1:4" ht="12.75">
      <c r="A3045" s="105">
        <v>3042</v>
      </c>
      <c r="B3045" s="106">
        <v>35930</v>
      </c>
      <c r="C3045" s="105">
        <v>17.01</v>
      </c>
      <c r="D3045" s="105">
        <f t="shared" si="47"/>
        <v>335</v>
      </c>
    </row>
    <row r="3046" spans="1:4" ht="12.75">
      <c r="A3046" s="105">
        <v>3043</v>
      </c>
      <c r="B3046" s="106">
        <v>35931</v>
      </c>
      <c r="C3046" s="105">
        <v>17.25</v>
      </c>
      <c r="D3046" s="105">
        <f t="shared" si="47"/>
        <v>334</v>
      </c>
    </row>
    <row r="3047" spans="1:4" ht="12.75">
      <c r="A3047" s="105">
        <v>3044</v>
      </c>
      <c r="B3047" s="106">
        <v>35934</v>
      </c>
      <c r="C3047" s="105">
        <v>16.58</v>
      </c>
      <c r="D3047" s="105">
        <f t="shared" si="47"/>
        <v>333</v>
      </c>
    </row>
    <row r="3048" spans="1:4" ht="12.75">
      <c r="A3048" s="105">
        <v>3045</v>
      </c>
      <c r="B3048" s="106">
        <v>35935</v>
      </c>
      <c r="C3048" s="105">
        <v>16.16</v>
      </c>
      <c r="D3048" s="105">
        <f t="shared" si="47"/>
        <v>332</v>
      </c>
    </row>
    <row r="3049" spans="1:4" ht="12.75">
      <c r="A3049" s="105">
        <v>3046</v>
      </c>
      <c r="B3049" s="106">
        <v>35936</v>
      </c>
      <c r="C3049" s="105">
        <v>16.56</v>
      </c>
      <c r="D3049" s="105">
        <f t="shared" si="47"/>
        <v>331</v>
      </c>
    </row>
    <row r="3050" spans="1:4" ht="12.75">
      <c r="A3050" s="105">
        <v>3047</v>
      </c>
      <c r="B3050" s="106">
        <v>35937</v>
      </c>
      <c r="C3050" s="105">
        <v>16.9</v>
      </c>
      <c r="D3050" s="105">
        <f t="shared" si="47"/>
        <v>330</v>
      </c>
    </row>
    <row r="3051" spans="1:4" ht="12.75">
      <c r="A3051" s="105">
        <v>3048</v>
      </c>
      <c r="B3051" s="106">
        <v>35938</v>
      </c>
      <c r="C3051" s="105">
        <v>16.57</v>
      </c>
      <c r="D3051" s="105">
        <f t="shared" si="47"/>
        <v>329</v>
      </c>
    </row>
    <row r="3052" spans="1:4" ht="12.75">
      <c r="A3052" s="105">
        <v>3049</v>
      </c>
      <c r="B3052" s="106">
        <v>35942</v>
      </c>
      <c r="C3052" s="105">
        <v>16.38</v>
      </c>
      <c r="D3052" s="105">
        <f t="shared" si="47"/>
        <v>328</v>
      </c>
    </row>
    <row r="3053" spans="1:4" ht="12.75">
      <c r="A3053" s="105">
        <v>3050</v>
      </c>
      <c r="B3053" s="106">
        <v>35943</v>
      </c>
      <c r="C3053" s="105">
        <v>15.65</v>
      </c>
      <c r="D3053" s="105">
        <f t="shared" si="47"/>
        <v>327</v>
      </c>
    </row>
    <row r="3054" spans="1:4" ht="12.75">
      <c r="A3054" s="105">
        <v>3051</v>
      </c>
      <c r="B3054" s="106">
        <v>35944</v>
      </c>
      <c r="C3054" s="105">
        <v>16.01</v>
      </c>
      <c r="D3054" s="105">
        <f t="shared" si="47"/>
        <v>326</v>
      </c>
    </row>
    <row r="3055" spans="1:4" ht="12.75">
      <c r="A3055" s="105">
        <v>3052</v>
      </c>
      <c r="B3055" s="106">
        <v>35945</v>
      </c>
      <c r="C3055" s="105">
        <v>15.78</v>
      </c>
      <c r="D3055" s="105">
        <f t="shared" si="47"/>
        <v>325</v>
      </c>
    </row>
    <row r="3056" spans="1:4" ht="12.75">
      <c r="A3056" s="105">
        <v>3053</v>
      </c>
      <c r="B3056" s="106">
        <v>35948</v>
      </c>
      <c r="C3056" s="105">
        <v>15.33</v>
      </c>
      <c r="D3056" s="105">
        <f t="shared" si="47"/>
        <v>324</v>
      </c>
    </row>
    <row r="3057" spans="1:4" ht="12.75">
      <c r="A3057" s="105">
        <v>3054</v>
      </c>
      <c r="B3057" s="106">
        <v>35949</v>
      </c>
      <c r="C3057" s="105">
        <v>16.08</v>
      </c>
      <c r="D3057" s="105">
        <f t="shared" si="47"/>
        <v>323</v>
      </c>
    </row>
    <row r="3058" spans="1:4" ht="12.75">
      <c r="A3058" s="105">
        <v>3055</v>
      </c>
      <c r="B3058" s="106">
        <v>35950</v>
      </c>
      <c r="C3058" s="105">
        <v>15.92</v>
      </c>
      <c r="D3058" s="105">
        <f t="shared" si="47"/>
        <v>322</v>
      </c>
    </row>
    <row r="3059" spans="1:4" ht="12.75">
      <c r="A3059" s="105">
        <v>3056</v>
      </c>
      <c r="B3059" s="106">
        <v>35951</v>
      </c>
      <c r="C3059" s="105">
        <v>15.46</v>
      </c>
      <c r="D3059" s="105">
        <f t="shared" si="47"/>
        <v>321</v>
      </c>
    </row>
    <row r="3060" spans="1:4" ht="12.75">
      <c r="A3060" s="105">
        <v>3057</v>
      </c>
      <c r="B3060" s="106">
        <v>35952</v>
      </c>
      <c r="C3060" s="105">
        <v>15.73</v>
      </c>
      <c r="D3060" s="105">
        <f t="shared" si="47"/>
        <v>320</v>
      </c>
    </row>
    <row r="3061" spans="1:4" ht="12.75">
      <c r="A3061" s="105">
        <v>3058</v>
      </c>
      <c r="B3061" s="106">
        <v>35955</v>
      </c>
      <c r="C3061" s="105">
        <v>15.47</v>
      </c>
      <c r="D3061" s="105">
        <f t="shared" si="47"/>
        <v>319</v>
      </c>
    </row>
    <row r="3062" spans="1:4" ht="12.75">
      <c r="A3062" s="105">
        <v>3059</v>
      </c>
      <c r="B3062" s="106">
        <v>35956</v>
      </c>
      <c r="C3062" s="105">
        <v>14.99</v>
      </c>
      <c r="D3062" s="105">
        <f t="shared" si="47"/>
        <v>318</v>
      </c>
    </row>
    <row r="3063" spans="1:4" ht="12.75">
      <c r="A3063" s="105">
        <v>3060</v>
      </c>
      <c r="B3063" s="106">
        <v>35957</v>
      </c>
      <c r="C3063" s="105">
        <v>15.29</v>
      </c>
      <c r="D3063" s="105">
        <f t="shared" si="47"/>
        <v>317</v>
      </c>
    </row>
    <row r="3064" spans="1:4" ht="12.75">
      <c r="A3064" s="105">
        <v>3061</v>
      </c>
      <c r="B3064" s="106">
        <v>35958</v>
      </c>
      <c r="C3064" s="105">
        <v>14.89</v>
      </c>
      <c r="D3064" s="105">
        <f t="shared" si="47"/>
        <v>316</v>
      </c>
    </row>
    <row r="3065" spans="1:4" ht="12.75">
      <c r="A3065" s="105">
        <v>3062</v>
      </c>
      <c r="B3065" s="106">
        <v>35959</v>
      </c>
      <c r="C3065" s="105">
        <v>14.3</v>
      </c>
      <c r="D3065" s="105">
        <f t="shared" si="47"/>
        <v>315</v>
      </c>
    </row>
    <row r="3066" spans="1:4" ht="12.75">
      <c r="A3066" s="105">
        <v>3063</v>
      </c>
      <c r="B3066" s="106">
        <v>35962</v>
      </c>
      <c r="C3066" s="105">
        <v>15.07</v>
      </c>
      <c r="D3066" s="105">
        <f t="shared" si="47"/>
        <v>314</v>
      </c>
    </row>
    <row r="3067" spans="1:4" ht="12.75">
      <c r="A3067" s="105">
        <v>3064</v>
      </c>
      <c r="B3067" s="106">
        <v>35963</v>
      </c>
      <c r="C3067" s="105">
        <v>14.71</v>
      </c>
      <c r="D3067" s="105">
        <f t="shared" si="47"/>
        <v>313</v>
      </c>
    </row>
    <row r="3068" spans="1:4" ht="12.75">
      <c r="A3068" s="105">
        <v>3065</v>
      </c>
      <c r="B3068" s="106">
        <v>35964</v>
      </c>
      <c r="C3068" s="105">
        <v>14.49</v>
      </c>
      <c r="D3068" s="105">
        <f t="shared" si="47"/>
        <v>312</v>
      </c>
    </row>
    <row r="3069" spans="1:4" ht="12.75">
      <c r="A3069" s="105">
        <v>3066</v>
      </c>
      <c r="B3069" s="106">
        <v>35965</v>
      </c>
      <c r="C3069" s="105">
        <v>14.08</v>
      </c>
      <c r="D3069" s="105">
        <f t="shared" si="47"/>
        <v>311</v>
      </c>
    </row>
    <row r="3070" spans="1:4" ht="12.75">
      <c r="A3070" s="105">
        <v>3067</v>
      </c>
      <c r="B3070" s="106">
        <v>35966</v>
      </c>
      <c r="C3070" s="105">
        <v>13.74</v>
      </c>
      <c r="D3070" s="105">
        <f t="shared" si="47"/>
        <v>310</v>
      </c>
    </row>
    <row r="3071" spans="1:4" ht="12.75">
      <c r="A3071" s="105">
        <v>3068</v>
      </c>
      <c r="B3071" s="106">
        <v>35969</v>
      </c>
      <c r="C3071" s="105">
        <v>14.06</v>
      </c>
      <c r="D3071" s="105">
        <f t="shared" si="47"/>
        <v>309</v>
      </c>
    </row>
    <row r="3072" spans="1:4" ht="12.75">
      <c r="A3072" s="105">
        <v>3069</v>
      </c>
      <c r="B3072" s="106">
        <v>35970</v>
      </c>
      <c r="C3072" s="105">
        <v>13.45</v>
      </c>
      <c r="D3072" s="105">
        <f t="shared" si="47"/>
        <v>308</v>
      </c>
    </row>
    <row r="3073" spans="1:4" ht="12.75">
      <c r="A3073" s="105">
        <v>3070</v>
      </c>
      <c r="B3073" s="106">
        <v>35971</v>
      </c>
      <c r="C3073" s="105">
        <v>13.43</v>
      </c>
      <c r="D3073" s="105">
        <f t="shared" si="47"/>
        <v>307</v>
      </c>
    </row>
    <row r="3074" spans="1:4" ht="12.75">
      <c r="A3074" s="105">
        <v>3071</v>
      </c>
      <c r="B3074" s="106">
        <v>35972</v>
      </c>
      <c r="C3074" s="105">
        <v>13.82</v>
      </c>
      <c r="D3074" s="105">
        <f t="shared" si="47"/>
        <v>306</v>
      </c>
    </row>
    <row r="3075" spans="1:4" ht="12.75">
      <c r="A3075" s="105">
        <v>3072</v>
      </c>
      <c r="B3075" s="106">
        <v>35973</v>
      </c>
      <c r="C3075" s="105">
        <v>13.95</v>
      </c>
      <c r="D3075" s="105">
        <f t="shared" si="47"/>
        <v>305</v>
      </c>
    </row>
    <row r="3076" spans="1:4" ht="12.75">
      <c r="A3076" s="105">
        <v>3073</v>
      </c>
      <c r="B3076" s="106">
        <v>35976</v>
      </c>
      <c r="C3076" s="105">
        <v>13.09</v>
      </c>
      <c r="D3076" s="105">
        <f aca="true" t="shared" si="48" ref="D3076:D3139">3377-A3076</f>
        <v>304</v>
      </c>
    </row>
    <row r="3077" spans="1:4" ht="12.75">
      <c r="A3077" s="105">
        <v>3074</v>
      </c>
      <c r="B3077" s="106">
        <v>35977</v>
      </c>
      <c r="C3077" s="105">
        <v>12.56</v>
      </c>
      <c r="D3077" s="105">
        <f t="shared" si="48"/>
        <v>303</v>
      </c>
    </row>
    <row r="3078" spans="1:4" ht="12.75">
      <c r="A3078" s="105">
        <v>3075</v>
      </c>
      <c r="B3078" s="106">
        <v>35978</v>
      </c>
      <c r="C3078" s="105">
        <v>13.04</v>
      </c>
      <c r="D3078" s="105">
        <f t="shared" si="48"/>
        <v>302</v>
      </c>
    </row>
    <row r="3079" spans="1:4" ht="12.75">
      <c r="A3079" s="105">
        <v>3076</v>
      </c>
      <c r="B3079" s="106">
        <v>35980</v>
      </c>
      <c r="C3079" s="105">
        <v>14.05</v>
      </c>
      <c r="D3079" s="105">
        <f t="shared" si="48"/>
        <v>301</v>
      </c>
    </row>
    <row r="3080" spans="1:4" ht="12.75">
      <c r="A3080" s="105">
        <v>3077</v>
      </c>
      <c r="B3080" s="106">
        <v>35983</v>
      </c>
      <c r="C3080" s="105">
        <v>13.67</v>
      </c>
      <c r="D3080" s="105">
        <f t="shared" si="48"/>
        <v>300</v>
      </c>
    </row>
    <row r="3081" spans="1:4" ht="12.75">
      <c r="A3081" s="105">
        <v>3078</v>
      </c>
      <c r="B3081" s="106">
        <v>35984</v>
      </c>
      <c r="C3081" s="105">
        <v>13.14</v>
      </c>
      <c r="D3081" s="105">
        <f t="shared" si="48"/>
        <v>299</v>
      </c>
    </row>
    <row r="3082" spans="1:4" ht="12.75">
      <c r="A3082" s="105">
        <v>3079</v>
      </c>
      <c r="B3082" s="106">
        <v>35985</v>
      </c>
      <c r="C3082" s="105">
        <v>13.51</v>
      </c>
      <c r="D3082" s="105">
        <f t="shared" si="48"/>
        <v>298</v>
      </c>
    </row>
    <row r="3083" spans="1:4" ht="12.75">
      <c r="A3083" s="105">
        <v>3080</v>
      </c>
      <c r="B3083" s="106">
        <v>35986</v>
      </c>
      <c r="C3083" s="105">
        <v>14.05</v>
      </c>
      <c r="D3083" s="105">
        <f t="shared" si="48"/>
        <v>297</v>
      </c>
    </row>
    <row r="3084" spans="1:4" ht="12.75">
      <c r="A3084" s="105">
        <v>3081</v>
      </c>
      <c r="B3084" s="106">
        <v>35987</v>
      </c>
      <c r="C3084" s="105">
        <v>14.38</v>
      </c>
      <c r="D3084" s="105">
        <f t="shared" si="48"/>
        <v>296</v>
      </c>
    </row>
    <row r="3085" spans="1:4" ht="12.75">
      <c r="A3085" s="105">
        <v>3082</v>
      </c>
      <c r="B3085" s="106">
        <v>35990</v>
      </c>
      <c r="C3085" s="105">
        <v>14.44</v>
      </c>
      <c r="D3085" s="105">
        <f t="shared" si="48"/>
        <v>295</v>
      </c>
    </row>
    <row r="3086" spans="1:4" ht="12.75">
      <c r="A3086" s="105">
        <v>3083</v>
      </c>
      <c r="B3086" s="106">
        <v>35991</v>
      </c>
      <c r="C3086" s="105">
        <v>14.27</v>
      </c>
      <c r="D3086" s="105">
        <f t="shared" si="48"/>
        <v>294</v>
      </c>
    </row>
    <row r="3087" spans="1:4" ht="12.75">
      <c r="A3087" s="105">
        <v>3084</v>
      </c>
      <c r="B3087" s="106">
        <v>35992</v>
      </c>
      <c r="C3087" s="105">
        <v>14.8</v>
      </c>
      <c r="D3087" s="105">
        <f t="shared" si="48"/>
        <v>293</v>
      </c>
    </row>
    <row r="3088" spans="1:4" ht="12.75">
      <c r="A3088" s="105">
        <v>3085</v>
      </c>
      <c r="B3088" s="106">
        <v>35993</v>
      </c>
      <c r="C3088" s="105">
        <v>14.34</v>
      </c>
      <c r="D3088" s="105">
        <f t="shared" si="48"/>
        <v>292</v>
      </c>
    </row>
    <row r="3089" spans="1:4" ht="12.75">
      <c r="A3089" s="105">
        <v>3086</v>
      </c>
      <c r="B3089" s="106">
        <v>35994</v>
      </c>
      <c r="C3089" s="105">
        <v>13.65</v>
      </c>
      <c r="D3089" s="105">
        <f t="shared" si="48"/>
        <v>291</v>
      </c>
    </row>
    <row r="3090" spans="1:4" ht="12.75">
      <c r="A3090" s="105">
        <v>3087</v>
      </c>
      <c r="B3090" s="106">
        <v>35997</v>
      </c>
      <c r="C3090" s="105">
        <v>12.98</v>
      </c>
      <c r="D3090" s="105">
        <f t="shared" si="48"/>
        <v>290</v>
      </c>
    </row>
    <row r="3091" spans="1:4" ht="12.75">
      <c r="A3091" s="105">
        <v>3088</v>
      </c>
      <c r="B3091" s="106">
        <v>35998</v>
      </c>
      <c r="C3091" s="105">
        <v>12.5</v>
      </c>
      <c r="D3091" s="105">
        <f t="shared" si="48"/>
        <v>289</v>
      </c>
    </row>
    <row r="3092" spans="1:4" ht="12.75">
      <c r="A3092" s="105">
        <v>3089</v>
      </c>
      <c r="B3092" s="106">
        <v>35999</v>
      </c>
      <c r="C3092" s="105">
        <v>13.09</v>
      </c>
      <c r="D3092" s="105">
        <f t="shared" si="48"/>
        <v>288</v>
      </c>
    </row>
    <row r="3093" spans="1:4" ht="12.75">
      <c r="A3093" s="105">
        <v>3090</v>
      </c>
      <c r="B3093" s="106">
        <v>36000</v>
      </c>
      <c r="C3093" s="105">
        <v>11.61</v>
      </c>
      <c r="D3093" s="105">
        <f t="shared" si="48"/>
        <v>287</v>
      </c>
    </row>
    <row r="3094" spans="1:4" ht="12.75">
      <c r="A3094" s="105">
        <v>3091</v>
      </c>
      <c r="B3094" s="106">
        <v>36001</v>
      </c>
      <c r="C3094" s="105">
        <v>11.82</v>
      </c>
      <c r="D3094" s="105">
        <f t="shared" si="48"/>
        <v>286</v>
      </c>
    </row>
    <row r="3095" spans="1:4" ht="12.75">
      <c r="A3095" s="105">
        <v>3092</v>
      </c>
      <c r="B3095" s="106">
        <v>36004</v>
      </c>
      <c r="C3095" s="105">
        <v>13.31</v>
      </c>
      <c r="D3095" s="105">
        <f t="shared" si="48"/>
        <v>285</v>
      </c>
    </row>
    <row r="3096" spans="1:4" ht="12.75">
      <c r="A3096" s="105">
        <v>3093</v>
      </c>
      <c r="B3096" s="106">
        <v>36005</v>
      </c>
      <c r="C3096" s="105">
        <v>13.34</v>
      </c>
      <c r="D3096" s="105">
        <f t="shared" si="48"/>
        <v>284</v>
      </c>
    </row>
    <row r="3097" spans="1:4" ht="12.75">
      <c r="A3097" s="105">
        <v>3094</v>
      </c>
      <c r="B3097" s="106">
        <v>36006</v>
      </c>
      <c r="C3097" s="105">
        <v>13.19</v>
      </c>
      <c r="D3097" s="105">
        <f t="shared" si="48"/>
        <v>283</v>
      </c>
    </row>
    <row r="3098" spans="1:4" ht="12.75">
      <c r="A3098" s="105">
        <v>3095</v>
      </c>
      <c r="B3098" s="106">
        <v>36007</v>
      </c>
      <c r="C3098" s="105">
        <v>12.1</v>
      </c>
      <c r="D3098" s="105">
        <f t="shared" si="48"/>
        <v>282</v>
      </c>
    </row>
    <row r="3099" spans="1:4" ht="12.75">
      <c r="A3099" s="105">
        <v>3096</v>
      </c>
      <c r="B3099" s="106">
        <v>36008</v>
      </c>
      <c r="C3099" s="105">
        <v>11.89</v>
      </c>
      <c r="D3099" s="105">
        <f t="shared" si="48"/>
        <v>281</v>
      </c>
    </row>
    <row r="3100" spans="1:4" ht="12.75">
      <c r="A3100" s="105">
        <v>3097</v>
      </c>
      <c r="B3100" s="106">
        <v>36011</v>
      </c>
      <c r="C3100" s="105">
        <v>11.36</v>
      </c>
      <c r="D3100" s="105">
        <f t="shared" si="48"/>
        <v>280</v>
      </c>
    </row>
    <row r="3101" spans="1:4" ht="12.75">
      <c r="A3101" s="105">
        <v>3098</v>
      </c>
      <c r="B3101" s="106">
        <v>36012</v>
      </c>
      <c r="C3101" s="105">
        <v>12.07</v>
      </c>
      <c r="D3101" s="105">
        <f t="shared" si="48"/>
        <v>279</v>
      </c>
    </row>
    <row r="3102" spans="1:4" ht="12.75">
      <c r="A3102" s="105">
        <v>3099</v>
      </c>
      <c r="B3102" s="106">
        <v>36013</v>
      </c>
      <c r="C3102" s="105">
        <v>12.99</v>
      </c>
      <c r="D3102" s="105">
        <f t="shared" si="48"/>
        <v>278</v>
      </c>
    </row>
    <row r="3103" spans="1:4" ht="12.75">
      <c r="A3103" s="105">
        <v>3100</v>
      </c>
      <c r="B3103" s="106">
        <v>36014</v>
      </c>
      <c r="C3103" s="105">
        <v>13.2</v>
      </c>
      <c r="D3103" s="105">
        <f t="shared" si="48"/>
        <v>277</v>
      </c>
    </row>
    <row r="3104" spans="1:4" ht="12.75">
      <c r="A3104" s="105">
        <v>3101</v>
      </c>
      <c r="B3104" s="106">
        <v>36015</v>
      </c>
      <c r="C3104" s="105">
        <v>13.12</v>
      </c>
      <c r="D3104" s="105">
        <f t="shared" si="48"/>
        <v>276</v>
      </c>
    </row>
    <row r="3105" spans="1:4" ht="12.75">
      <c r="A3105" s="105">
        <v>3102</v>
      </c>
      <c r="B3105" s="106">
        <v>36018</v>
      </c>
      <c r="C3105" s="105">
        <v>13.41</v>
      </c>
      <c r="D3105" s="105">
        <f t="shared" si="48"/>
        <v>275</v>
      </c>
    </row>
    <row r="3106" spans="1:4" ht="12.75">
      <c r="A3106" s="105">
        <v>3103</v>
      </c>
      <c r="B3106" s="106">
        <v>36019</v>
      </c>
      <c r="C3106" s="105">
        <v>13.37</v>
      </c>
      <c r="D3106" s="105">
        <f t="shared" si="48"/>
        <v>274</v>
      </c>
    </row>
    <row r="3107" spans="1:4" ht="12.75">
      <c r="A3107" s="105">
        <v>3104</v>
      </c>
      <c r="B3107" s="106">
        <v>36020</v>
      </c>
      <c r="C3107" s="105">
        <v>14.35</v>
      </c>
      <c r="D3107" s="105">
        <f t="shared" si="48"/>
        <v>273</v>
      </c>
    </row>
    <row r="3108" spans="1:4" ht="12.75">
      <c r="A3108" s="105">
        <v>3105</v>
      </c>
      <c r="B3108" s="106">
        <v>36021</v>
      </c>
      <c r="C3108" s="105">
        <v>14.36</v>
      </c>
      <c r="D3108" s="105">
        <f t="shared" si="48"/>
        <v>272</v>
      </c>
    </row>
    <row r="3109" spans="1:4" ht="12.75">
      <c r="A3109" s="105">
        <v>3106</v>
      </c>
      <c r="B3109" s="106">
        <v>36022</v>
      </c>
      <c r="C3109" s="105">
        <v>14.45</v>
      </c>
      <c r="D3109" s="105">
        <f t="shared" si="48"/>
        <v>271</v>
      </c>
    </row>
    <row r="3110" spans="1:4" ht="12.75">
      <c r="A3110" s="105">
        <v>3107</v>
      </c>
      <c r="B3110" s="106">
        <v>36025</v>
      </c>
      <c r="C3110" s="105">
        <v>14.72</v>
      </c>
      <c r="D3110" s="105">
        <f t="shared" si="48"/>
        <v>270</v>
      </c>
    </row>
    <row r="3111" spans="1:4" ht="12.75">
      <c r="A3111" s="105">
        <v>3108</v>
      </c>
      <c r="B3111" s="106">
        <v>36026</v>
      </c>
      <c r="C3111" s="105">
        <v>14.73</v>
      </c>
      <c r="D3111" s="105">
        <f t="shared" si="48"/>
        <v>269</v>
      </c>
    </row>
    <row r="3112" spans="1:4" ht="12.75">
      <c r="A3112" s="105">
        <v>3109</v>
      </c>
      <c r="B3112" s="106">
        <v>36027</v>
      </c>
      <c r="C3112" s="105">
        <v>15.11</v>
      </c>
      <c r="D3112" s="105">
        <f t="shared" si="48"/>
        <v>268</v>
      </c>
    </row>
    <row r="3113" spans="1:4" ht="12.75">
      <c r="A3113" s="105">
        <v>3110</v>
      </c>
      <c r="B3113" s="106">
        <v>36028</v>
      </c>
      <c r="C3113" s="105">
        <v>15.1</v>
      </c>
      <c r="D3113" s="105">
        <f t="shared" si="48"/>
        <v>267</v>
      </c>
    </row>
    <row r="3114" spans="1:4" ht="12.75">
      <c r="A3114" s="105">
        <v>3111</v>
      </c>
      <c r="B3114" s="106">
        <v>36029</v>
      </c>
      <c r="C3114" s="105">
        <v>14.45</v>
      </c>
      <c r="D3114" s="105">
        <f t="shared" si="48"/>
        <v>266</v>
      </c>
    </row>
    <row r="3115" spans="1:4" ht="12.75">
      <c r="A3115" s="105">
        <v>3112</v>
      </c>
      <c r="B3115" s="106">
        <v>36032</v>
      </c>
      <c r="C3115" s="105">
        <v>14.49</v>
      </c>
      <c r="D3115" s="105">
        <f t="shared" si="48"/>
        <v>265</v>
      </c>
    </row>
    <row r="3116" spans="1:4" ht="12.75">
      <c r="A3116" s="105">
        <v>3113</v>
      </c>
      <c r="B3116" s="106">
        <v>36033</v>
      </c>
      <c r="C3116" s="105">
        <v>14.02</v>
      </c>
      <c r="D3116" s="105">
        <f t="shared" si="48"/>
        <v>264</v>
      </c>
    </row>
    <row r="3117" spans="1:4" ht="12.75">
      <c r="A3117" s="105">
        <v>3114</v>
      </c>
      <c r="B3117" s="106">
        <v>36034</v>
      </c>
      <c r="C3117" s="105">
        <v>13.72</v>
      </c>
      <c r="D3117" s="105">
        <f t="shared" si="48"/>
        <v>263</v>
      </c>
    </row>
    <row r="3118" spans="1:4" ht="12.75">
      <c r="A3118" s="105">
        <v>3115</v>
      </c>
      <c r="B3118" s="106">
        <v>36035</v>
      </c>
      <c r="C3118" s="105">
        <v>14.2</v>
      </c>
      <c r="D3118" s="105">
        <f t="shared" si="48"/>
        <v>262</v>
      </c>
    </row>
    <row r="3119" spans="1:4" ht="12.75">
      <c r="A3119" s="105">
        <v>3116</v>
      </c>
      <c r="B3119" s="106">
        <v>36036</v>
      </c>
      <c r="C3119" s="105">
        <v>13.82</v>
      </c>
      <c r="D3119" s="105">
        <f t="shared" si="48"/>
        <v>261</v>
      </c>
    </row>
    <row r="3120" spans="1:4" ht="12.75">
      <c r="A3120" s="105">
        <v>3117</v>
      </c>
      <c r="B3120" s="106">
        <v>36040</v>
      </c>
      <c r="C3120" s="105">
        <v>13.07</v>
      </c>
      <c r="D3120" s="105">
        <f t="shared" si="48"/>
        <v>260</v>
      </c>
    </row>
    <row r="3121" spans="1:4" ht="12.75">
      <c r="A3121" s="105">
        <v>3118</v>
      </c>
      <c r="B3121" s="106">
        <v>36041</v>
      </c>
      <c r="C3121" s="105">
        <v>13.27</v>
      </c>
      <c r="D3121" s="105">
        <f t="shared" si="48"/>
        <v>259</v>
      </c>
    </row>
    <row r="3122" spans="1:4" ht="12.75">
      <c r="A3122" s="105">
        <v>3119</v>
      </c>
      <c r="B3122" s="106">
        <v>36042</v>
      </c>
      <c r="C3122" s="105">
        <v>12.77</v>
      </c>
      <c r="D3122" s="105">
        <f t="shared" si="48"/>
        <v>258</v>
      </c>
    </row>
    <row r="3123" spans="1:4" ht="12.75">
      <c r="A3123" s="105">
        <v>3120</v>
      </c>
      <c r="B3123" s="106">
        <v>36043</v>
      </c>
      <c r="C3123" s="105">
        <v>13.03</v>
      </c>
      <c r="D3123" s="105">
        <f t="shared" si="48"/>
        <v>257</v>
      </c>
    </row>
    <row r="3124" spans="1:4" ht="12.75">
      <c r="A3124" s="105">
        <v>3121</v>
      </c>
      <c r="B3124" s="106">
        <v>36046</v>
      </c>
      <c r="C3124" s="105">
        <v>12.96</v>
      </c>
      <c r="D3124" s="105">
        <f t="shared" si="48"/>
        <v>256</v>
      </c>
    </row>
    <row r="3125" spans="1:4" ht="12.75">
      <c r="A3125" s="105">
        <v>3122</v>
      </c>
      <c r="B3125" s="106">
        <v>36047</v>
      </c>
      <c r="C3125" s="105">
        <v>13.43</v>
      </c>
      <c r="D3125" s="105">
        <f t="shared" si="48"/>
        <v>255</v>
      </c>
    </row>
    <row r="3126" spans="1:4" ht="12.75">
      <c r="A3126" s="105">
        <v>3123</v>
      </c>
      <c r="B3126" s="106">
        <v>36048</v>
      </c>
      <c r="C3126" s="105">
        <v>13.57</v>
      </c>
      <c r="D3126" s="105">
        <f t="shared" si="48"/>
        <v>254</v>
      </c>
    </row>
    <row r="3127" spans="1:4" ht="12.75">
      <c r="A3127" s="105">
        <v>3124</v>
      </c>
      <c r="B3127" s="106">
        <v>36049</v>
      </c>
      <c r="C3127" s="105">
        <v>13.04</v>
      </c>
      <c r="D3127" s="105">
        <f t="shared" si="48"/>
        <v>253</v>
      </c>
    </row>
    <row r="3128" spans="1:4" ht="12.75">
      <c r="A3128" s="105">
        <v>3125</v>
      </c>
      <c r="B3128" s="106">
        <v>36050</v>
      </c>
      <c r="C3128" s="105">
        <v>13.05</v>
      </c>
      <c r="D3128" s="105">
        <f t="shared" si="48"/>
        <v>252</v>
      </c>
    </row>
    <row r="3129" spans="1:4" ht="12.75">
      <c r="A3129" s="105">
        <v>3126</v>
      </c>
      <c r="B3129" s="106">
        <v>36053</v>
      </c>
      <c r="C3129" s="105">
        <v>12.93</v>
      </c>
      <c r="D3129" s="105">
        <f t="shared" si="48"/>
        <v>251</v>
      </c>
    </row>
    <row r="3130" spans="1:4" ht="12.75">
      <c r="A3130" s="105">
        <v>3127</v>
      </c>
      <c r="B3130" s="106">
        <v>36054</v>
      </c>
      <c r="C3130" s="105">
        <v>12.54</v>
      </c>
      <c r="D3130" s="105">
        <f t="shared" si="48"/>
        <v>250</v>
      </c>
    </row>
    <row r="3131" spans="1:4" ht="12.75">
      <c r="A3131" s="105">
        <v>3128</v>
      </c>
      <c r="B3131" s="106">
        <v>36055</v>
      </c>
      <c r="C3131" s="105">
        <v>12.5</v>
      </c>
      <c r="D3131" s="105">
        <f t="shared" si="48"/>
        <v>249</v>
      </c>
    </row>
    <row r="3132" spans="1:4" ht="12.75">
      <c r="A3132" s="105">
        <v>3129</v>
      </c>
      <c r="B3132" s="106">
        <v>36056</v>
      </c>
      <c r="C3132" s="105">
        <v>12</v>
      </c>
      <c r="D3132" s="105">
        <f t="shared" si="48"/>
        <v>248</v>
      </c>
    </row>
    <row r="3133" spans="1:4" ht="12.75">
      <c r="A3133" s="105">
        <v>3130</v>
      </c>
      <c r="B3133" s="106">
        <v>36057</v>
      </c>
      <c r="C3133" s="105">
        <v>12.08</v>
      </c>
      <c r="D3133" s="105">
        <f t="shared" si="48"/>
        <v>247</v>
      </c>
    </row>
    <row r="3134" spans="1:4" ht="12.75">
      <c r="A3134" s="105">
        <v>3131</v>
      </c>
      <c r="B3134" s="106">
        <v>36060</v>
      </c>
      <c r="C3134" s="105">
        <v>11.96</v>
      </c>
      <c r="D3134" s="105">
        <f t="shared" si="48"/>
        <v>246</v>
      </c>
    </row>
    <row r="3135" spans="1:4" ht="12.75">
      <c r="A3135" s="105">
        <v>3132</v>
      </c>
      <c r="B3135" s="106">
        <v>36061</v>
      </c>
      <c r="C3135" s="105">
        <v>11.43</v>
      </c>
      <c r="D3135" s="105">
        <f t="shared" si="48"/>
        <v>245</v>
      </c>
    </row>
    <row r="3136" spans="1:4" ht="12.75">
      <c r="A3136" s="105">
        <v>3133</v>
      </c>
      <c r="B3136" s="106">
        <v>36062</v>
      </c>
      <c r="C3136" s="105">
        <v>11.96</v>
      </c>
      <c r="D3136" s="105">
        <f t="shared" si="48"/>
        <v>244</v>
      </c>
    </row>
    <row r="3137" spans="1:4" ht="12.75">
      <c r="A3137" s="105">
        <v>3134</v>
      </c>
      <c r="B3137" s="106">
        <v>36063</v>
      </c>
      <c r="C3137" s="105">
        <v>11.36</v>
      </c>
      <c r="D3137" s="105">
        <f t="shared" si="48"/>
        <v>243</v>
      </c>
    </row>
    <row r="3138" spans="1:4" ht="12.75">
      <c r="A3138" s="105">
        <v>3135</v>
      </c>
      <c r="B3138" s="106">
        <v>36064</v>
      </c>
      <c r="C3138" s="105">
        <v>11.23</v>
      </c>
      <c r="D3138" s="105">
        <f t="shared" si="48"/>
        <v>242</v>
      </c>
    </row>
    <row r="3139" spans="1:4" ht="12.75">
      <c r="A3139" s="105">
        <v>3136</v>
      </c>
      <c r="B3139" s="106">
        <v>36067</v>
      </c>
      <c r="C3139" s="105">
        <v>10.48</v>
      </c>
      <c r="D3139" s="105">
        <f t="shared" si="48"/>
        <v>241</v>
      </c>
    </row>
    <row r="3140" spans="1:4" ht="12.75">
      <c r="A3140" s="105">
        <v>3137</v>
      </c>
      <c r="B3140" s="106">
        <v>36068</v>
      </c>
      <c r="C3140" s="105">
        <v>10.94</v>
      </c>
      <c r="D3140" s="105">
        <f aca="true" t="shared" si="49" ref="D3140:D3203">3377-A3140</f>
        <v>240</v>
      </c>
    </row>
    <row r="3141" spans="1:4" ht="12.75">
      <c r="A3141" s="105">
        <v>3138</v>
      </c>
      <c r="B3141" s="106">
        <v>36069</v>
      </c>
      <c r="C3141" s="105">
        <v>10.05</v>
      </c>
      <c r="D3141" s="105">
        <f t="shared" si="49"/>
        <v>239</v>
      </c>
    </row>
    <row r="3142" spans="1:4" ht="12.75">
      <c r="A3142" s="105">
        <v>3139</v>
      </c>
      <c r="B3142" s="106">
        <v>36070</v>
      </c>
      <c r="C3142" s="105">
        <v>9.81</v>
      </c>
      <c r="D3142" s="105">
        <f t="shared" si="49"/>
        <v>238</v>
      </c>
    </row>
    <row r="3143" spans="1:4" ht="12.75">
      <c r="A3143" s="105">
        <v>3140</v>
      </c>
      <c r="B3143" s="106">
        <v>36071</v>
      </c>
      <c r="C3143" s="105">
        <v>9.46</v>
      </c>
      <c r="D3143" s="105">
        <f t="shared" si="49"/>
        <v>237</v>
      </c>
    </row>
    <row r="3144" spans="1:4" ht="12.75">
      <c r="A3144" s="105">
        <v>3141</v>
      </c>
      <c r="B3144" s="106">
        <v>36074</v>
      </c>
      <c r="C3144" s="105">
        <v>9.08</v>
      </c>
      <c r="D3144" s="105">
        <f t="shared" si="49"/>
        <v>236</v>
      </c>
    </row>
    <row r="3145" spans="1:4" ht="12.75">
      <c r="A3145" s="105">
        <v>3142</v>
      </c>
      <c r="B3145" s="106">
        <v>36075</v>
      </c>
      <c r="C3145" s="105">
        <v>8.6</v>
      </c>
      <c r="D3145" s="105">
        <f t="shared" si="49"/>
        <v>235</v>
      </c>
    </row>
    <row r="3146" spans="1:4" ht="12.75">
      <c r="A3146" s="105">
        <v>3143</v>
      </c>
      <c r="B3146" s="106">
        <v>36076</v>
      </c>
      <c r="C3146" s="105">
        <v>9.23</v>
      </c>
      <c r="D3146" s="105">
        <f t="shared" si="49"/>
        <v>234</v>
      </c>
    </row>
    <row r="3147" spans="1:4" ht="12.75">
      <c r="A3147" s="105">
        <v>3144</v>
      </c>
      <c r="B3147" s="106">
        <v>36077</v>
      </c>
      <c r="C3147" s="105">
        <v>9.74</v>
      </c>
      <c r="D3147" s="105">
        <f t="shared" si="49"/>
        <v>233</v>
      </c>
    </row>
    <row r="3148" spans="1:4" ht="12.75">
      <c r="A3148" s="105">
        <v>3145</v>
      </c>
      <c r="B3148" s="106">
        <v>36078</v>
      </c>
      <c r="C3148" s="105">
        <v>10.32</v>
      </c>
      <c r="D3148" s="105">
        <f t="shared" si="49"/>
        <v>232</v>
      </c>
    </row>
    <row r="3149" spans="1:4" ht="12.75">
      <c r="A3149" s="105">
        <v>3146</v>
      </c>
      <c r="B3149" s="106">
        <v>36081</v>
      </c>
      <c r="C3149" s="105">
        <v>9.99</v>
      </c>
      <c r="D3149" s="105">
        <f t="shared" si="49"/>
        <v>231</v>
      </c>
    </row>
    <row r="3150" spans="1:4" ht="12.75">
      <c r="A3150" s="105">
        <v>3147</v>
      </c>
      <c r="B3150" s="106">
        <v>36082</v>
      </c>
      <c r="C3150" s="105">
        <v>10.99</v>
      </c>
      <c r="D3150" s="105">
        <f t="shared" si="49"/>
        <v>230</v>
      </c>
    </row>
    <row r="3151" spans="1:4" ht="12.75">
      <c r="A3151" s="105">
        <v>3148</v>
      </c>
      <c r="B3151" s="106">
        <v>36083</v>
      </c>
      <c r="C3151" s="105">
        <v>9.81</v>
      </c>
      <c r="D3151" s="105">
        <f t="shared" si="49"/>
        <v>229</v>
      </c>
    </row>
    <row r="3152" spans="1:4" ht="12.75">
      <c r="A3152" s="105">
        <v>3149</v>
      </c>
      <c r="B3152" s="106">
        <v>36084</v>
      </c>
      <c r="C3152" s="105">
        <v>10.17</v>
      </c>
      <c r="D3152" s="105">
        <f t="shared" si="49"/>
        <v>228</v>
      </c>
    </row>
    <row r="3153" spans="1:4" ht="12.75">
      <c r="A3153" s="105">
        <v>3150</v>
      </c>
      <c r="B3153" s="106">
        <v>36085</v>
      </c>
      <c r="C3153" s="105">
        <v>10.51</v>
      </c>
      <c r="D3153" s="105">
        <f t="shared" si="49"/>
        <v>227</v>
      </c>
    </row>
    <row r="3154" spans="1:4" ht="12.75">
      <c r="A3154" s="105">
        <v>3151</v>
      </c>
      <c r="B3154" s="106">
        <v>36088</v>
      </c>
      <c r="C3154" s="105">
        <v>10.95</v>
      </c>
      <c r="D3154" s="105">
        <f t="shared" si="49"/>
        <v>226</v>
      </c>
    </row>
    <row r="3155" spans="1:4" ht="12.75">
      <c r="A3155" s="105">
        <v>3152</v>
      </c>
      <c r="B3155" s="106">
        <v>36089</v>
      </c>
      <c r="C3155" s="105">
        <v>11.22</v>
      </c>
      <c r="D3155" s="105">
        <f t="shared" si="49"/>
        <v>225</v>
      </c>
    </row>
    <row r="3156" spans="1:4" ht="12.75">
      <c r="A3156" s="105">
        <v>3153</v>
      </c>
      <c r="B3156" s="106">
        <v>36090</v>
      </c>
      <c r="C3156" s="105">
        <v>11.26</v>
      </c>
      <c r="D3156" s="105">
        <f t="shared" si="49"/>
        <v>224</v>
      </c>
    </row>
    <row r="3157" spans="1:4" ht="12.75">
      <c r="A3157" s="105">
        <v>3154</v>
      </c>
      <c r="B3157" s="106">
        <v>36091</v>
      </c>
      <c r="C3157" s="105">
        <v>11.75</v>
      </c>
      <c r="D3157" s="105">
        <f t="shared" si="49"/>
        <v>223</v>
      </c>
    </row>
    <row r="3158" spans="1:4" ht="12.75">
      <c r="A3158" s="105">
        <v>3155</v>
      </c>
      <c r="B3158" s="106">
        <v>36092</v>
      </c>
      <c r="C3158" s="105">
        <v>11.78</v>
      </c>
      <c r="D3158" s="105">
        <f t="shared" si="49"/>
        <v>222</v>
      </c>
    </row>
    <row r="3159" spans="1:4" ht="12.75">
      <c r="A3159" s="105">
        <v>3156</v>
      </c>
      <c r="B3159" s="106">
        <v>36095</v>
      </c>
      <c r="C3159" s="105">
        <v>10.9</v>
      </c>
      <c r="D3159" s="105">
        <f t="shared" si="49"/>
        <v>221</v>
      </c>
    </row>
    <row r="3160" spans="1:4" ht="12.75">
      <c r="A3160" s="105">
        <v>3157</v>
      </c>
      <c r="B3160" s="106">
        <v>36096</v>
      </c>
      <c r="C3160" s="105">
        <v>10.6</v>
      </c>
      <c r="D3160" s="105">
        <f t="shared" si="49"/>
        <v>220</v>
      </c>
    </row>
    <row r="3161" spans="1:4" ht="12.75">
      <c r="A3161" s="105">
        <v>3158</v>
      </c>
      <c r="B3161" s="106">
        <v>36097</v>
      </c>
      <c r="C3161" s="105">
        <v>10.91</v>
      </c>
      <c r="D3161" s="105">
        <f t="shared" si="49"/>
        <v>219</v>
      </c>
    </row>
    <row r="3162" spans="1:4" ht="12.75">
      <c r="A3162" s="105">
        <v>3159</v>
      </c>
      <c r="B3162" s="106">
        <v>36098</v>
      </c>
      <c r="C3162" s="105">
        <v>11.18</v>
      </c>
      <c r="D3162" s="105">
        <f t="shared" si="49"/>
        <v>218</v>
      </c>
    </row>
    <row r="3163" spans="1:4" ht="12.75">
      <c r="A3163" s="105">
        <v>3160</v>
      </c>
      <c r="B3163" s="106">
        <v>36099</v>
      </c>
      <c r="C3163" s="105">
        <v>11.61</v>
      </c>
      <c r="D3163" s="105">
        <f t="shared" si="49"/>
        <v>217</v>
      </c>
    </row>
    <row r="3164" spans="1:4" ht="12.75">
      <c r="A3164" s="105">
        <v>3161</v>
      </c>
      <c r="B3164" s="106">
        <v>36102</v>
      </c>
      <c r="C3164" s="105">
        <v>12.31</v>
      </c>
      <c r="D3164" s="105">
        <f t="shared" si="49"/>
        <v>216</v>
      </c>
    </row>
    <row r="3165" spans="1:4" ht="12.75">
      <c r="A3165" s="105">
        <v>3162</v>
      </c>
      <c r="B3165" s="106">
        <v>36103</v>
      </c>
      <c r="C3165" s="105">
        <v>12.69</v>
      </c>
      <c r="D3165" s="105">
        <f t="shared" si="49"/>
        <v>215</v>
      </c>
    </row>
    <row r="3166" spans="1:4" ht="12.75">
      <c r="A3166" s="105">
        <v>3163</v>
      </c>
      <c r="B3166" s="106">
        <v>36104</v>
      </c>
      <c r="C3166" s="105">
        <v>12.96</v>
      </c>
      <c r="D3166" s="105">
        <f t="shared" si="49"/>
        <v>214</v>
      </c>
    </row>
    <row r="3167" spans="1:4" ht="12.75">
      <c r="A3167" s="105">
        <v>3164</v>
      </c>
      <c r="B3167" s="106">
        <v>36105</v>
      </c>
      <c r="C3167" s="105">
        <v>12.35</v>
      </c>
      <c r="D3167" s="105">
        <f t="shared" si="49"/>
        <v>213</v>
      </c>
    </row>
    <row r="3168" spans="1:4" ht="12.75">
      <c r="A3168" s="105">
        <v>3165</v>
      </c>
      <c r="B3168" s="106">
        <v>36106</v>
      </c>
      <c r="C3168" s="105">
        <v>12.56</v>
      </c>
      <c r="D3168" s="105">
        <f t="shared" si="49"/>
        <v>212</v>
      </c>
    </row>
    <row r="3169" spans="1:4" ht="12.75">
      <c r="A3169" s="105">
        <v>3166</v>
      </c>
      <c r="B3169" s="106">
        <v>36109</v>
      </c>
      <c r="C3169" s="105">
        <v>12.16</v>
      </c>
      <c r="D3169" s="105">
        <f t="shared" si="49"/>
        <v>211</v>
      </c>
    </row>
    <row r="3170" spans="1:4" ht="12.75">
      <c r="A3170" s="105">
        <v>3167</v>
      </c>
      <c r="B3170" s="106">
        <v>36110</v>
      </c>
      <c r="C3170" s="105">
        <v>12.87</v>
      </c>
      <c r="D3170" s="105">
        <f t="shared" si="49"/>
        <v>210</v>
      </c>
    </row>
    <row r="3171" spans="1:4" ht="12.75">
      <c r="A3171" s="105">
        <v>3168</v>
      </c>
      <c r="B3171" s="106">
        <v>36111</v>
      </c>
      <c r="C3171" s="105">
        <v>13.42</v>
      </c>
      <c r="D3171" s="105">
        <f t="shared" si="49"/>
        <v>209</v>
      </c>
    </row>
    <row r="3172" spans="1:4" ht="12.75">
      <c r="A3172" s="105">
        <v>3169</v>
      </c>
      <c r="B3172" s="106">
        <v>36112</v>
      </c>
      <c r="C3172" s="105">
        <v>14</v>
      </c>
      <c r="D3172" s="105">
        <f t="shared" si="49"/>
        <v>208</v>
      </c>
    </row>
    <row r="3173" spans="1:4" ht="12.75">
      <c r="A3173" s="105">
        <v>3170</v>
      </c>
      <c r="B3173" s="106">
        <v>36113</v>
      </c>
      <c r="C3173" s="105">
        <v>14.08</v>
      </c>
      <c r="D3173" s="105">
        <f t="shared" si="49"/>
        <v>207</v>
      </c>
    </row>
    <row r="3174" spans="1:4" ht="12.75">
      <c r="A3174" s="105">
        <v>3171</v>
      </c>
      <c r="B3174" s="106">
        <v>36116</v>
      </c>
      <c r="C3174" s="105">
        <v>13.91</v>
      </c>
      <c r="D3174" s="105">
        <f t="shared" si="49"/>
        <v>206</v>
      </c>
    </row>
    <row r="3175" spans="1:4" ht="12.75">
      <c r="A3175" s="105">
        <v>3172</v>
      </c>
      <c r="B3175" s="106">
        <v>36117</v>
      </c>
      <c r="C3175" s="105">
        <v>13.66</v>
      </c>
      <c r="D3175" s="105">
        <f t="shared" si="49"/>
        <v>205</v>
      </c>
    </row>
    <row r="3176" spans="1:4" ht="12.75">
      <c r="A3176" s="105">
        <v>3173</v>
      </c>
      <c r="B3176" s="106">
        <v>36118</v>
      </c>
      <c r="C3176" s="105">
        <v>14.38</v>
      </c>
      <c r="D3176" s="105">
        <f t="shared" si="49"/>
        <v>204</v>
      </c>
    </row>
    <row r="3177" spans="1:4" ht="12.75">
      <c r="A3177" s="105">
        <v>3174</v>
      </c>
      <c r="B3177" s="106">
        <v>36119</v>
      </c>
      <c r="C3177" s="105">
        <v>15.24</v>
      </c>
      <c r="D3177" s="105">
        <f t="shared" si="49"/>
        <v>203</v>
      </c>
    </row>
    <row r="3178" spans="1:4" ht="12.75">
      <c r="A3178" s="105">
        <v>3175</v>
      </c>
      <c r="B3178" s="106">
        <v>36120</v>
      </c>
      <c r="C3178" s="105">
        <v>14.89</v>
      </c>
      <c r="D3178" s="105">
        <f t="shared" si="49"/>
        <v>202</v>
      </c>
    </row>
    <row r="3179" spans="1:4" ht="12.75">
      <c r="A3179" s="105">
        <v>3176</v>
      </c>
      <c r="B3179" s="106">
        <v>36123</v>
      </c>
      <c r="C3179" s="105">
        <v>14.89</v>
      </c>
      <c r="D3179" s="105">
        <f t="shared" si="49"/>
        <v>201</v>
      </c>
    </row>
    <row r="3180" spans="1:4" ht="12.75">
      <c r="A3180" s="105">
        <v>3177</v>
      </c>
      <c r="B3180" s="106">
        <v>36124</v>
      </c>
      <c r="C3180" s="105">
        <v>14.45</v>
      </c>
      <c r="D3180" s="105">
        <f t="shared" si="49"/>
        <v>200</v>
      </c>
    </row>
    <row r="3181" spans="1:4" ht="12.75">
      <c r="A3181" s="105">
        <v>3178</v>
      </c>
      <c r="B3181" s="106">
        <v>36125</v>
      </c>
      <c r="C3181" s="105">
        <v>14.83</v>
      </c>
      <c r="D3181" s="105">
        <f t="shared" si="49"/>
        <v>199</v>
      </c>
    </row>
    <row r="3182" spans="1:4" ht="12.75">
      <c r="A3182" s="105">
        <v>3179</v>
      </c>
      <c r="B3182" s="106">
        <v>36127</v>
      </c>
      <c r="C3182" s="105">
        <v>14.92</v>
      </c>
      <c r="D3182" s="105">
        <f t="shared" si="49"/>
        <v>198</v>
      </c>
    </row>
    <row r="3183" spans="1:4" ht="12.75">
      <c r="A3183" s="105">
        <v>3180</v>
      </c>
      <c r="B3183" s="106">
        <v>36130</v>
      </c>
      <c r="C3183" s="105">
        <v>15.06</v>
      </c>
      <c r="D3183" s="105">
        <f t="shared" si="49"/>
        <v>197</v>
      </c>
    </row>
    <row r="3184" spans="1:4" ht="12.75">
      <c r="A3184" s="105">
        <v>3181</v>
      </c>
      <c r="B3184" s="106">
        <v>36131</v>
      </c>
      <c r="C3184" s="105">
        <v>14.52</v>
      </c>
      <c r="D3184" s="105">
        <f t="shared" si="49"/>
        <v>196</v>
      </c>
    </row>
    <row r="3185" spans="1:4" ht="12.75">
      <c r="A3185" s="105">
        <v>3182</v>
      </c>
      <c r="B3185" s="106">
        <v>36132</v>
      </c>
      <c r="C3185" s="105">
        <v>14.43</v>
      </c>
      <c r="D3185" s="105">
        <f t="shared" si="49"/>
        <v>195</v>
      </c>
    </row>
    <row r="3186" spans="1:4" ht="12.75">
      <c r="A3186" s="105">
        <v>3183</v>
      </c>
      <c r="B3186" s="106">
        <v>36133</v>
      </c>
      <c r="C3186" s="105">
        <v>14.11</v>
      </c>
      <c r="D3186" s="105">
        <f t="shared" si="49"/>
        <v>194</v>
      </c>
    </row>
    <row r="3187" spans="1:4" ht="12.75">
      <c r="A3187" s="105">
        <v>3184</v>
      </c>
      <c r="B3187" s="106">
        <v>36134</v>
      </c>
      <c r="C3187" s="105">
        <v>14.18</v>
      </c>
      <c r="D3187" s="105">
        <f t="shared" si="49"/>
        <v>193</v>
      </c>
    </row>
    <row r="3188" spans="1:4" ht="12.75">
      <c r="A3188" s="105">
        <v>3185</v>
      </c>
      <c r="B3188" s="106">
        <v>36137</v>
      </c>
      <c r="C3188" s="105">
        <v>13.5</v>
      </c>
      <c r="D3188" s="105">
        <f t="shared" si="49"/>
        <v>192</v>
      </c>
    </row>
    <row r="3189" spans="1:4" ht="12.75">
      <c r="A3189" s="105">
        <v>3186</v>
      </c>
      <c r="B3189" s="106">
        <v>36138</v>
      </c>
      <c r="C3189" s="105">
        <v>13.93</v>
      </c>
      <c r="D3189" s="105">
        <f t="shared" si="49"/>
        <v>191</v>
      </c>
    </row>
    <row r="3190" spans="1:4" ht="12.75">
      <c r="A3190" s="105">
        <v>3187</v>
      </c>
      <c r="B3190" s="106">
        <v>36139</v>
      </c>
      <c r="C3190" s="105">
        <v>13.85</v>
      </c>
      <c r="D3190" s="105">
        <f t="shared" si="49"/>
        <v>190</v>
      </c>
    </row>
    <row r="3191" spans="1:4" ht="12.75">
      <c r="A3191" s="105">
        <v>3188</v>
      </c>
      <c r="B3191" s="106">
        <v>36140</v>
      </c>
      <c r="C3191" s="105">
        <v>14.11</v>
      </c>
      <c r="D3191" s="105">
        <f t="shared" si="49"/>
        <v>189</v>
      </c>
    </row>
    <row r="3192" spans="1:4" ht="12.75">
      <c r="A3192" s="105">
        <v>3189</v>
      </c>
      <c r="B3192" s="106">
        <v>36141</v>
      </c>
      <c r="C3192" s="105">
        <v>13.4</v>
      </c>
      <c r="D3192" s="105">
        <f t="shared" si="49"/>
        <v>188</v>
      </c>
    </row>
    <row r="3193" spans="1:4" ht="12.75">
      <c r="A3193" s="105">
        <v>3190</v>
      </c>
      <c r="B3193" s="106">
        <v>36144</v>
      </c>
      <c r="C3193" s="105">
        <v>13.7</v>
      </c>
      <c r="D3193" s="105">
        <f t="shared" si="49"/>
        <v>187</v>
      </c>
    </row>
    <row r="3194" spans="1:4" ht="12.75">
      <c r="A3194" s="105">
        <v>3191</v>
      </c>
      <c r="B3194" s="106">
        <v>36145</v>
      </c>
      <c r="C3194" s="105">
        <v>13.66</v>
      </c>
      <c r="D3194" s="105">
        <f t="shared" si="49"/>
        <v>186</v>
      </c>
    </row>
    <row r="3195" spans="1:4" ht="12.75">
      <c r="A3195" s="105">
        <v>3192</v>
      </c>
      <c r="B3195" s="106">
        <v>36146</v>
      </c>
      <c r="C3195" s="105">
        <v>13.22</v>
      </c>
      <c r="D3195" s="105">
        <f t="shared" si="49"/>
        <v>185</v>
      </c>
    </row>
    <row r="3196" spans="1:4" ht="12.75">
      <c r="A3196" s="105">
        <v>3193</v>
      </c>
      <c r="B3196" s="106">
        <v>36147</v>
      </c>
      <c r="C3196" s="105">
        <v>13</v>
      </c>
      <c r="D3196" s="105">
        <f t="shared" si="49"/>
        <v>184</v>
      </c>
    </row>
    <row r="3197" spans="1:4" ht="12.75">
      <c r="A3197" s="105">
        <v>3194</v>
      </c>
      <c r="B3197" s="106">
        <v>36148</v>
      </c>
      <c r="C3197" s="105">
        <v>13.27</v>
      </c>
      <c r="D3197" s="105">
        <f t="shared" si="49"/>
        <v>183</v>
      </c>
    </row>
    <row r="3198" spans="1:4" ht="12.75">
      <c r="A3198" s="105">
        <v>3195</v>
      </c>
      <c r="B3198" s="106">
        <v>36151</v>
      </c>
      <c r="C3198" s="105">
        <v>13.44</v>
      </c>
      <c r="D3198" s="105">
        <f t="shared" si="49"/>
        <v>182</v>
      </c>
    </row>
    <row r="3199" spans="1:4" ht="12.75">
      <c r="A3199" s="105">
        <v>3196</v>
      </c>
      <c r="B3199" s="106">
        <v>36152</v>
      </c>
      <c r="C3199" s="105">
        <v>13.35</v>
      </c>
      <c r="D3199" s="105">
        <f t="shared" si="49"/>
        <v>181</v>
      </c>
    </row>
    <row r="3200" spans="1:4" ht="12.75">
      <c r="A3200" s="105">
        <v>3197</v>
      </c>
      <c r="B3200" s="106">
        <v>36154</v>
      </c>
      <c r="C3200" s="105">
        <v>13.1</v>
      </c>
      <c r="D3200" s="105">
        <f t="shared" si="49"/>
        <v>180</v>
      </c>
    </row>
    <row r="3201" spans="1:4" ht="12.75">
      <c r="A3201" s="105">
        <v>3198</v>
      </c>
      <c r="B3201" s="106">
        <v>36155</v>
      </c>
      <c r="C3201" s="105">
        <v>13.01</v>
      </c>
      <c r="D3201" s="105">
        <f t="shared" si="49"/>
        <v>179</v>
      </c>
    </row>
    <row r="3202" spans="1:4" ht="12.75">
      <c r="A3202" s="105">
        <v>3199</v>
      </c>
      <c r="B3202" s="106">
        <v>36158</v>
      </c>
      <c r="C3202" s="105">
        <v>12.97</v>
      </c>
      <c r="D3202" s="105">
        <f t="shared" si="49"/>
        <v>178</v>
      </c>
    </row>
    <row r="3203" spans="1:4" ht="12.75">
      <c r="A3203" s="105">
        <v>3200</v>
      </c>
      <c r="B3203" s="106">
        <v>36159</v>
      </c>
      <c r="C3203" s="105">
        <v>13.1</v>
      </c>
      <c r="D3203" s="105">
        <f t="shared" si="49"/>
        <v>177</v>
      </c>
    </row>
    <row r="3204" spans="1:4" ht="12.75">
      <c r="A3204" s="105">
        <v>3201</v>
      </c>
      <c r="B3204" s="106">
        <v>36161</v>
      </c>
      <c r="C3204" s="105">
        <v>13.64</v>
      </c>
      <c r="D3204" s="105">
        <f aca="true" t="shared" si="50" ref="D3204:D3267">3377-A3204</f>
        <v>176</v>
      </c>
    </row>
    <row r="3205" spans="1:4" ht="12.75">
      <c r="A3205" s="105">
        <v>3202</v>
      </c>
      <c r="B3205" s="106">
        <v>36162</v>
      </c>
      <c r="C3205" s="105">
        <v>13.91</v>
      </c>
      <c r="D3205" s="105">
        <f t="shared" si="50"/>
        <v>175</v>
      </c>
    </row>
    <row r="3206" spans="1:4" ht="12.75">
      <c r="A3206" s="105">
        <v>3203</v>
      </c>
      <c r="B3206" s="106">
        <v>36165</v>
      </c>
      <c r="C3206" s="105">
        <v>14.2</v>
      </c>
      <c r="D3206" s="105">
        <f t="shared" si="50"/>
        <v>174</v>
      </c>
    </row>
    <row r="3207" spans="1:4" ht="12.75">
      <c r="A3207" s="105">
        <v>3204</v>
      </c>
      <c r="B3207" s="106">
        <v>36166</v>
      </c>
      <c r="C3207" s="105">
        <v>14.6</v>
      </c>
      <c r="D3207" s="105">
        <f t="shared" si="50"/>
        <v>173</v>
      </c>
    </row>
    <row r="3208" spans="1:4" ht="12.75">
      <c r="A3208" s="105">
        <v>3205</v>
      </c>
      <c r="B3208" s="106">
        <v>36167</v>
      </c>
      <c r="C3208" s="105">
        <v>14.44</v>
      </c>
      <c r="D3208" s="105">
        <f t="shared" si="50"/>
        <v>172</v>
      </c>
    </row>
    <row r="3209" spans="1:4" ht="12.75">
      <c r="A3209" s="105">
        <v>3206</v>
      </c>
      <c r="B3209" s="106">
        <v>36168</v>
      </c>
      <c r="C3209" s="105">
        <v>14.95</v>
      </c>
      <c r="D3209" s="105">
        <f t="shared" si="50"/>
        <v>171</v>
      </c>
    </row>
    <row r="3210" spans="1:4" ht="12.75">
      <c r="A3210" s="105">
        <v>3207</v>
      </c>
      <c r="B3210" s="106">
        <v>36172</v>
      </c>
      <c r="C3210" s="105">
        <v>15.28</v>
      </c>
      <c r="D3210" s="105">
        <f t="shared" si="50"/>
        <v>170</v>
      </c>
    </row>
    <row r="3211" spans="1:4" ht="12.75">
      <c r="A3211" s="105">
        <v>3208</v>
      </c>
      <c r="B3211" s="106">
        <v>36173</v>
      </c>
      <c r="C3211" s="105">
        <v>15.58</v>
      </c>
      <c r="D3211" s="105">
        <f t="shared" si="50"/>
        <v>169</v>
      </c>
    </row>
    <row r="3212" spans="1:4" ht="12.75">
      <c r="A3212" s="105">
        <v>3209</v>
      </c>
      <c r="B3212" s="106">
        <v>36175</v>
      </c>
      <c r="C3212" s="105">
        <v>14.9</v>
      </c>
      <c r="D3212" s="105">
        <f t="shared" si="50"/>
        <v>168</v>
      </c>
    </row>
    <row r="3213" spans="1:4" ht="12.75">
      <c r="A3213" s="105">
        <v>3210</v>
      </c>
      <c r="B3213" s="106">
        <v>36176</v>
      </c>
      <c r="C3213" s="105">
        <v>14.13</v>
      </c>
      <c r="D3213" s="105">
        <f t="shared" si="50"/>
        <v>167</v>
      </c>
    </row>
    <row r="3214" spans="1:4" ht="12.75">
      <c r="A3214" s="105">
        <v>3211</v>
      </c>
      <c r="B3214" s="106">
        <v>36180</v>
      </c>
      <c r="C3214" s="105">
        <v>14.18</v>
      </c>
      <c r="D3214" s="105">
        <f t="shared" si="50"/>
        <v>166</v>
      </c>
    </row>
    <row r="3215" spans="1:4" ht="12.75">
      <c r="A3215" s="105">
        <v>3212</v>
      </c>
      <c r="B3215" s="106">
        <v>36181</v>
      </c>
      <c r="C3215" s="105">
        <v>13.96</v>
      </c>
      <c r="D3215" s="105">
        <f t="shared" si="50"/>
        <v>165</v>
      </c>
    </row>
    <row r="3216" spans="1:4" ht="12.75">
      <c r="A3216" s="105">
        <v>3213</v>
      </c>
      <c r="B3216" s="106">
        <v>36182</v>
      </c>
      <c r="C3216" s="105">
        <v>14.59</v>
      </c>
      <c r="D3216" s="105">
        <f t="shared" si="50"/>
        <v>164</v>
      </c>
    </row>
    <row r="3217" spans="1:4" ht="12.75">
      <c r="A3217" s="105">
        <v>3214</v>
      </c>
      <c r="B3217" s="106">
        <v>36183</v>
      </c>
      <c r="C3217" s="105">
        <v>13.86</v>
      </c>
      <c r="D3217" s="105">
        <f t="shared" si="50"/>
        <v>163</v>
      </c>
    </row>
    <row r="3218" spans="1:4" ht="12.75">
      <c r="A3218" s="105">
        <v>3215</v>
      </c>
      <c r="B3218" s="106">
        <v>36186</v>
      </c>
      <c r="C3218" s="105">
        <v>13.71</v>
      </c>
      <c r="D3218" s="105">
        <f t="shared" si="50"/>
        <v>162</v>
      </c>
    </row>
    <row r="3219" spans="1:4" ht="12.75">
      <c r="A3219" s="105">
        <v>3216</v>
      </c>
      <c r="B3219" s="106">
        <v>36187</v>
      </c>
      <c r="C3219" s="105">
        <v>14.22</v>
      </c>
      <c r="D3219" s="105">
        <f t="shared" si="50"/>
        <v>161</v>
      </c>
    </row>
    <row r="3220" spans="1:4" ht="12.75">
      <c r="A3220" s="105">
        <v>3217</v>
      </c>
      <c r="B3220" s="106">
        <v>36188</v>
      </c>
      <c r="C3220" s="105">
        <v>14.08</v>
      </c>
      <c r="D3220" s="105">
        <f t="shared" si="50"/>
        <v>160</v>
      </c>
    </row>
    <row r="3221" spans="1:4" ht="12.75">
      <c r="A3221" s="105">
        <v>3218</v>
      </c>
      <c r="B3221" s="106">
        <v>36189</v>
      </c>
      <c r="C3221" s="105">
        <v>13.87</v>
      </c>
      <c r="D3221" s="105">
        <f t="shared" si="50"/>
        <v>159</v>
      </c>
    </row>
    <row r="3222" spans="1:4" ht="12.75">
      <c r="A3222" s="105">
        <v>3219</v>
      </c>
      <c r="B3222" s="106">
        <v>36190</v>
      </c>
      <c r="C3222" s="105">
        <v>13.37</v>
      </c>
      <c r="D3222" s="105">
        <f t="shared" si="50"/>
        <v>158</v>
      </c>
    </row>
    <row r="3223" spans="1:4" ht="12.75">
      <c r="A3223" s="105">
        <v>3220</v>
      </c>
      <c r="B3223" s="106">
        <v>36193</v>
      </c>
      <c r="C3223" s="105">
        <v>13.48</v>
      </c>
      <c r="D3223" s="105">
        <f t="shared" si="50"/>
        <v>157</v>
      </c>
    </row>
    <row r="3224" spans="1:4" ht="12.75">
      <c r="A3224" s="105">
        <v>3221</v>
      </c>
      <c r="B3224" s="106">
        <v>36194</v>
      </c>
      <c r="C3224" s="105">
        <v>13.2</v>
      </c>
      <c r="D3224" s="105">
        <f t="shared" si="50"/>
        <v>156</v>
      </c>
    </row>
    <row r="3225" spans="1:4" ht="12.75">
      <c r="A3225" s="105">
        <v>3222</v>
      </c>
      <c r="B3225" s="106">
        <v>36195</v>
      </c>
      <c r="C3225" s="105">
        <v>13.2</v>
      </c>
      <c r="D3225" s="105">
        <f t="shared" si="50"/>
        <v>155</v>
      </c>
    </row>
    <row r="3226" spans="1:4" ht="12.75">
      <c r="A3226" s="105">
        <v>3223</v>
      </c>
      <c r="B3226" s="106">
        <v>36196</v>
      </c>
      <c r="C3226" s="105">
        <v>13.24</v>
      </c>
      <c r="D3226" s="105">
        <f t="shared" si="50"/>
        <v>154</v>
      </c>
    </row>
    <row r="3227" spans="1:4" ht="12.75">
      <c r="A3227" s="105">
        <v>3224</v>
      </c>
      <c r="B3227" s="106">
        <v>36197</v>
      </c>
      <c r="C3227" s="105">
        <v>12.85</v>
      </c>
      <c r="D3227" s="105">
        <f t="shared" si="50"/>
        <v>153</v>
      </c>
    </row>
    <row r="3228" spans="1:4" ht="12.75">
      <c r="A3228" s="105">
        <v>3225</v>
      </c>
      <c r="B3228" s="106">
        <v>36200</v>
      </c>
      <c r="C3228" s="105">
        <v>13.15</v>
      </c>
      <c r="D3228" s="105">
        <f t="shared" si="50"/>
        <v>152</v>
      </c>
    </row>
    <row r="3229" spans="1:4" ht="12.75">
      <c r="A3229" s="105">
        <v>3226</v>
      </c>
      <c r="B3229" s="106">
        <v>36201</v>
      </c>
      <c r="C3229" s="105">
        <v>13.47</v>
      </c>
      <c r="D3229" s="105">
        <f t="shared" si="50"/>
        <v>151</v>
      </c>
    </row>
    <row r="3230" spans="1:4" ht="12.75">
      <c r="A3230" s="105">
        <v>3227</v>
      </c>
      <c r="B3230" s="106">
        <v>36202</v>
      </c>
      <c r="C3230" s="105">
        <v>13.2</v>
      </c>
      <c r="D3230" s="105">
        <f t="shared" si="50"/>
        <v>150</v>
      </c>
    </row>
    <row r="3231" spans="1:4" ht="12.75">
      <c r="A3231" s="105">
        <v>3228</v>
      </c>
      <c r="B3231" s="106">
        <v>36203</v>
      </c>
      <c r="C3231" s="105">
        <v>13.31</v>
      </c>
      <c r="D3231" s="105">
        <f t="shared" si="50"/>
        <v>149</v>
      </c>
    </row>
    <row r="3232" spans="1:4" ht="12.75">
      <c r="A3232" s="105">
        <v>3229</v>
      </c>
      <c r="B3232" s="106">
        <v>36204</v>
      </c>
      <c r="C3232" s="105">
        <v>13.68</v>
      </c>
      <c r="D3232" s="105">
        <f t="shared" si="50"/>
        <v>148</v>
      </c>
    </row>
    <row r="3233" spans="1:4" ht="12.75">
      <c r="A3233" s="105">
        <v>3230</v>
      </c>
      <c r="B3233" s="106">
        <v>36208</v>
      </c>
      <c r="C3233" s="105">
        <v>14.31</v>
      </c>
      <c r="D3233" s="105">
        <f t="shared" si="50"/>
        <v>147</v>
      </c>
    </row>
    <row r="3234" spans="1:4" ht="12.75">
      <c r="A3234" s="105">
        <v>3231</v>
      </c>
      <c r="B3234" s="106">
        <v>36209</v>
      </c>
      <c r="C3234" s="105">
        <v>14.42</v>
      </c>
      <c r="D3234" s="105">
        <f t="shared" si="50"/>
        <v>146</v>
      </c>
    </row>
    <row r="3235" spans="1:4" ht="12.75">
      <c r="A3235" s="105">
        <v>3232</v>
      </c>
      <c r="B3235" s="106">
        <v>36210</v>
      </c>
      <c r="C3235" s="105">
        <v>14.26</v>
      </c>
      <c r="D3235" s="105">
        <f t="shared" si="50"/>
        <v>145</v>
      </c>
    </row>
    <row r="3236" spans="1:4" ht="12.75">
      <c r="A3236" s="105">
        <v>3233</v>
      </c>
      <c r="B3236" s="106">
        <v>36211</v>
      </c>
      <c r="C3236" s="105">
        <v>14.67</v>
      </c>
      <c r="D3236" s="105">
        <f t="shared" si="50"/>
        <v>144</v>
      </c>
    </row>
    <row r="3237" spans="1:4" ht="12.75">
      <c r="A3237" s="105">
        <v>3234</v>
      </c>
      <c r="B3237" s="106">
        <v>36214</v>
      </c>
      <c r="C3237" s="105">
        <v>14.42</v>
      </c>
      <c r="D3237" s="105">
        <f t="shared" si="50"/>
        <v>143</v>
      </c>
    </row>
    <row r="3238" spans="1:4" ht="12.75">
      <c r="A3238" s="105">
        <v>3235</v>
      </c>
      <c r="B3238" s="106">
        <v>36215</v>
      </c>
      <c r="C3238" s="105">
        <v>14.08</v>
      </c>
      <c r="D3238" s="105">
        <f t="shared" si="50"/>
        <v>142</v>
      </c>
    </row>
    <row r="3239" spans="1:4" ht="12.75">
      <c r="A3239" s="105">
        <v>3236</v>
      </c>
      <c r="B3239" s="106">
        <v>36216</v>
      </c>
      <c r="C3239" s="105">
        <v>13.51</v>
      </c>
      <c r="D3239" s="105">
        <f t="shared" si="50"/>
        <v>141</v>
      </c>
    </row>
    <row r="3240" spans="1:4" ht="12.75">
      <c r="A3240" s="105">
        <v>3237</v>
      </c>
      <c r="B3240" s="106">
        <v>36217</v>
      </c>
      <c r="C3240" s="105">
        <v>13.75</v>
      </c>
      <c r="D3240" s="105">
        <f t="shared" si="50"/>
        <v>140</v>
      </c>
    </row>
    <row r="3241" spans="1:4" ht="12.75">
      <c r="A3241" s="105">
        <v>3238</v>
      </c>
      <c r="B3241" s="106">
        <v>36218</v>
      </c>
      <c r="C3241" s="105">
        <v>13.98</v>
      </c>
      <c r="D3241" s="105">
        <f t="shared" si="50"/>
        <v>139</v>
      </c>
    </row>
    <row r="3242" spans="1:4" ht="12.75">
      <c r="A3242" s="105">
        <v>3239</v>
      </c>
      <c r="B3242" s="106">
        <v>36221</v>
      </c>
      <c r="C3242" s="105">
        <v>13.72</v>
      </c>
      <c r="D3242" s="105">
        <f t="shared" si="50"/>
        <v>138</v>
      </c>
    </row>
    <row r="3243" spans="1:4" ht="12.75">
      <c r="A3243" s="105">
        <v>3240</v>
      </c>
      <c r="B3243" s="106">
        <v>36222</v>
      </c>
      <c r="C3243" s="105">
        <v>13.63</v>
      </c>
      <c r="D3243" s="105">
        <f t="shared" si="50"/>
        <v>137</v>
      </c>
    </row>
    <row r="3244" spans="1:4" ht="12.75">
      <c r="A3244" s="105">
        <v>3241</v>
      </c>
      <c r="B3244" s="106">
        <v>36223</v>
      </c>
      <c r="C3244" s="105">
        <v>13.74</v>
      </c>
      <c r="D3244" s="105">
        <f t="shared" si="50"/>
        <v>136</v>
      </c>
    </row>
    <row r="3245" spans="1:4" ht="12.75">
      <c r="A3245" s="105">
        <v>3242</v>
      </c>
      <c r="B3245" s="106">
        <v>36224</v>
      </c>
      <c r="C3245" s="105">
        <v>13.48</v>
      </c>
      <c r="D3245" s="105">
        <f t="shared" si="50"/>
        <v>135</v>
      </c>
    </row>
    <row r="3246" spans="1:4" ht="12.75">
      <c r="A3246" s="105">
        <v>3243</v>
      </c>
      <c r="B3246" s="106">
        <v>36225</v>
      </c>
      <c r="C3246" s="105">
        <v>13.24</v>
      </c>
      <c r="D3246" s="105">
        <f t="shared" si="50"/>
        <v>134</v>
      </c>
    </row>
    <row r="3247" spans="1:4" ht="12.75">
      <c r="A3247" s="105">
        <v>3244</v>
      </c>
      <c r="B3247" s="106">
        <v>36228</v>
      </c>
      <c r="C3247" s="105">
        <v>13.01</v>
      </c>
      <c r="D3247" s="105">
        <f t="shared" si="50"/>
        <v>133</v>
      </c>
    </row>
    <row r="3248" spans="1:4" ht="12.75">
      <c r="A3248" s="105">
        <v>3245</v>
      </c>
      <c r="B3248" s="106">
        <v>36229</v>
      </c>
      <c r="C3248" s="105">
        <v>13.02</v>
      </c>
      <c r="D3248" s="105">
        <f t="shared" si="50"/>
        <v>132</v>
      </c>
    </row>
    <row r="3249" spans="1:4" ht="12.75">
      <c r="A3249" s="105">
        <v>3246</v>
      </c>
      <c r="B3249" s="106">
        <v>36230</v>
      </c>
      <c r="C3249" s="105">
        <v>12.69</v>
      </c>
      <c r="D3249" s="105">
        <f t="shared" si="50"/>
        <v>131</v>
      </c>
    </row>
    <row r="3250" spans="1:4" ht="12.75">
      <c r="A3250" s="105">
        <v>3247</v>
      </c>
      <c r="B3250" s="106">
        <v>36231</v>
      </c>
      <c r="C3250" s="105">
        <v>13.42</v>
      </c>
      <c r="D3250" s="105">
        <f t="shared" si="50"/>
        <v>130</v>
      </c>
    </row>
    <row r="3251" spans="1:4" ht="12.75">
      <c r="A3251" s="105">
        <v>3248</v>
      </c>
      <c r="B3251" s="106">
        <v>36232</v>
      </c>
      <c r="C3251" s="105">
        <v>13.4</v>
      </c>
      <c r="D3251" s="105">
        <f t="shared" si="50"/>
        <v>129</v>
      </c>
    </row>
    <row r="3252" spans="1:4" ht="12.75">
      <c r="A3252" s="105">
        <v>3249</v>
      </c>
      <c r="B3252" s="106">
        <v>36235</v>
      </c>
      <c r="C3252" s="105">
        <v>14.13</v>
      </c>
      <c r="D3252" s="105">
        <f t="shared" si="50"/>
        <v>128</v>
      </c>
    </row>
    <row r="3253" spans="1:4" ht="12.75">
      <c r="A3253" s="105">
        <v>3250</v>
      </c>
      <c r="B3253" s="106">
        <v>36236</v>
      </c>
      <c r="C3253" s="105">
        <v>14.2</v>
      </c>
      <c r="D3253" s="105">
        <f t="shared" si="50"/>
        <v>127</v>
      </c>
    </row>
    <row r="3254" spans="1:4" ht="12.75">
      <c r="A3254" s="105">
        <v>3251</v>
      </c>
      <c r="B3254" s="106">
        <v>36237</v>
      </c>
      <c r="C3254" s="105">
        <v>14.22</v>
      </c>
      <c r="D3254" s="105">
        <f t="shared" si="50"/>
        <v>126</v>
      </c>
    </row>
    <row r="3255" spans="1:4" ht="12.75">
      <c r="A3255" s="105">
        <v>3252</v>
      </c>
      <c r="B3255" s="106">
        <v>36238</v>
      </c>
      <c r="C3255" s="105">
        <v>14.04</v>
      </c>
      <c r="D3255" s="105">
        <f t="shared" si="50"/>
        <v>125</v>
      </c>
    </row>
    <row r="3256" spans="1:4" ht="12.75">
      <c r="A3256" s="105">
        <v>3253</v>
      </c>
      <c r="B3256" s="106">
        <v>36239</v>
      </c>
      <c r="C3256" s="105">
        <v>13.9</v>
      </c>
      <c r="D3256" s="105">
        <f t="shared" si="50"/>
        <v>124</v>
      </c>
    </row>
    <row r="3257" spans="1:4" ht="12.75">
      <c r="A3257" s="105">
        <v>3254</v>
      </c>
      <c r="B3257" s="106">
        <v>36242</v>
      </c>
      <c r="C3257" s="105">
        <v>13.51</v>
      </c>
      <c r="D3257" s="105">
        <f t="shared" si="50"/>
        <v>123</v>
      </c>
    </row>
    <row r="3258" spans="1:4" ht="12.75">
      <c r="A3258" s="105">
        <v>3255</v>
      </c>
      <c r="B3258" s="106">
        <v>36243</v>
      </c>
      <c r="C3258" s="105">
        <v>13.72</v>
      </c>
      <c r="D3258" s="105">
        <f t="shared" si="50"/>
        <v>122</v>
      </c>
    </row>
    <row r="3259" spans="1:4" ht="12.75">
      <c r="A3259" s="105">
        <v>3256</v>
      </c>
      <c r="B3259" s="106">
        <v>36244</v>
      </c>
      <c r="C3259" s="105">
        <v>13.66</v>
      </c>
      <c r="D3259" s="105">
        <f t="shared" si="50"/>
        <v>121</v>
      </c>
    </row>
    <row r="3260" spans="1:4" ht="12.75">
      <c r="A3260" s="105">
        <v>3257</v>
      </c>
      <c r="B3260" s="106">
        <v>36245</v>
      </c>
      <c r="C3260" s="105">
        <v>13.5</v>
      </c>
      <c r="D3260" s="105">
        <f t="shared" si="50"/>
        <v>120</v>
      </c>
    </row>
    <row r="3261" spans="1:4" ht="12.75">
      <c r="A3261" s="105">
        <v>3258</v>
      </c>
      <c r="B3261" s="106">
        <v>36246</v>
      </c>
      <c r="C3261" s="105">
        <v>13.22</v>
      </c>
      <c r="D3261" s="105">
        <f t="shared" si="50"/>
        <v>119</v>
      </c>
    </row>
    <row r="3262" spans="1:4" ht="12.75">
      <c r="A3262" s="105">
        <v>3259</v>
      </c>
      <c r="B3262" s="106">
        <v>36249</v>
      </c>
      <c r="C3262" s="105">
        <v>12.98</v>
      </c>
      <c r="D3262" s="105">
        <f t="shared" si="50"/>
        <v>118</v>
      </c>
    </row>
    <row r="3263" spans="1:4" ht="12.75">
      <c r="A3263" s="105">
        <v>3260</v>
      </c>
      <c r="B3263" s="106">
        <v>36250</v>
      </c>
      <c r="C3263" s="105">
        <v>12.98</v>
      </c>
      <c r="D3263" s="105">
        <f t="shared" si="50"/>
        <v>117</v>
      </c>
    </row>
    <row r="3264" spans="1:4" ht="12.75">
      <c r="A3264" s="105">
        <v>3261</v>
      </c>
      <c r="B3264" s="106">
        <v>36251</v>
      </c>
      <c r="C3264" s="105">
        <v>13.64</v>
      </c>
      <c r="D3264" s="105">
        <f t="shared" si="50"/>
        <v>116</v>
      </c>
    </row>
    <row r="3265" spans="1:4" ht="12.75">
      <c r="A3265" s="105">
        <v>3262</v>
      </c>
      <c r="B3265" s="106">
        <v>36252</v>
      </c>
      <c r="C3265" s="105">
        <v>13.64</v>
      </c>
      <c r="D3265" s="105">
        <f t="shared" si="50"/>
        <v>115</v>
      </c>
    </row>
    <row r="3266" spans="1:4" ht="12.75">
      <c r="A3266" s="105">
        <v>3263</v>
      </c>
      <c r="B3266" s="106">
        <v>36253</v>
      </c>
      <c r="C3266" s="105">
        <v>13.71</v>
      </c>
      <c r="D3266" s="105">
        <f t="shared" si="50"/>
        <v>114</v>
      </c>
    </row>
    <row r="3267" spans="1:4" ht="12.75">
      <c r="A3267" s="105">
        <v>3264</v>
      </c>
      <c r="B3267" s="106">
        <v>36256</v>
      </c>
      <c r="C3267" s="105">
        <v>13.57</v>
      </c>
      <c r="D3267" s="105">
        <f t="shared" si="50"/>
        <v>113</v>
      </c>
    </row>
    <row r="3268" spans="1:4" ht="12.75">
      <c r="A3268" s="105">
        <v>3265</v>
      </c>
      <c r="B3268" s="106">
        <v>36257</v>
      </c>
      <c r="C3268" s="105">
        <v>13.43</v>
      </c>
      <c r="D3268" s="105">
        <f aca="true" t="shared" si="51" ref="D3268:D3331">3377-A3268</f>
        <v>112</v>
      </c>
    </row>
    <row r="3269" spans="1:4" ht="12.75">
      <c r="A3269" s="105">
        <v>3266</v>
      </c>
      <c r="B3269" s="106">
        <v>36258</v>
      </c>
      <c r="C3269" s="105">
        <v>13.04</v>
      </c>
      <c r="D3269" s="105">
        <f t="shared" si="51"/>
        <v>111</v>
      </c>
    </row>
    <row r="3270" spans="1:4" ht="12.75">
      <c r="A3270" s="105">
        <v>3267</v>
      </c>
      <c r="B3270" s="106">
        <v>36259</v>
      </c>
      <c r="C3270" s="105">
        <v>13.04</v>
      </c>
      <c r="D3270" s="105">
        <f t="shared" si="51"/>
        <v>110</v>
      </c>
    </row>
    <row r="3271" spans="1:4" ht="12.75">
      <c r="A3271" s="105">
        <v>3268</v>
      </c>
      <c r="B3271" s="106">
        <v>36260</v>
      </c>
      <c r="C3271" s="105">
        <v>13.21</v>
      </c>
      <c r="D3271" s="105">
        <f t="shared" si="51"/>
        <v>109</v>
      </c>
    </row>
    <row r="3272" spans="1:4" ht="12.75">
      <c r="A3272" s="105">
        <v>3269</v>
      </c>
      <c r="B3272" s="106">
        <v>36263</v>
      </c>
      <c r="C3272" s="105">
        <v>13.47</v>
      </c>
      <c r="D3272" s="105">
        <f t="shared" si="51"/>
        <v>108</v>
      </c>
    </row>
    <row r="3273" spans="1:4" ht="12.75">
      <c r="A3273" s="105">
        <v>3270</v>
      </c>
      <c r="B3273" s="106">
        <v>36264</v>
      </c>
      <c r="C3273" s="105">
        <v>13.34</v>
      </c>
      <c r="D3273" s="105">
        <f t="shared" si="51"/>
        <v>107</v>
      </c>
    </row>
    <row r="3274" spans="1:4" ht="12.75">
      <c r="A3274" s="105">
        <v>3271</v>
      </c>
      <c r="B3274" s="106">
        <v>36265</v>
      </c>
      <c r="C3274" s="105">
        <v>13.56</v>
      </c>
      <c r="D3274" s="105">
        <f t="shared" si="51"/>
        <v>106</v>
      </c>
    </row>
    <row r="3275" spans="1:4" ht="12.75">
      <c r="A3275" s="105">
        <v>3272</v>
      </c>
      <c r="B3275" s="106">
        <v>36266</v>
      </c>
      <c r="C3275" s="105">
        <v>13.95</v>
      </c>
      <c r="D3275" s="105">
        <f t="shared" si="51"/>
        <v>105</v>
      </c>
    </row>
    <row r="3276" spans="1:4" ht="12.75">
      <c r="A3276" s="105">
        <v>3273</v>
      </c>
      <c r="B3276" s="106">
        <v>36270</v>
      </c>
      <c r="C3276" s="105">
        <v>13.94</v>
      </c>
      <c r="D3276" s="105">
        <f t="shared" si="51"/>
        <v>104</v>
      </c>
    </row>
    <row r="3277" spans="1:4" ht="12.75">
      <c r="A3277" s="105">
        <v>3274</v>
      </c>
      <c r="B3277" s="106">
        <v>36271</v>
      </c>
      <c r="C3277" s="105">
        <v>14.32</v>
      </c>
      <c r="D3277" s="105">
        <f t="shared" si="51"/>
        <v>103</v>
      </c>
    </row>
    <row r="3278" spans="1:4" ht="12.75">
      <c r="A3278" s="105">
        <v>3275</v>
      </c>
      <c r="B3278" s="106">
        <v>36272</v>
      </c>
      <c r="C3278" s="105">
        <v>14.33</v>
      </c>
      <c r="D3278" s="105">
        <f t="shared" si="51"/>
        <v>102</v>
      </c>
    </row>
    <row r="3279" spans="1:4" ht="12.75">
      <c r="A3279" s="105">
        <v>3276</v>
      </c>
      <c r="B3279" s="106">
        <v>36273</v>
      </c>
      <c r="C3279" s="105">
        <v>14.35</v>
      </c>
      <c r="D3279" s="105">
        <f t="shared" si="51"/>
        <v>101</v>
      </c>
    </row>
    <row r="3280" spans="1:4" ht="12.75">
      <c r="A3280" s="105">
        <v>3277</v>
      </c>
      <c r="B3280" s="106">
        <v>36274</v>
      </c>
      <c r="C3280" s="105">
        <v>14.34</v>
      </c>
      <c r="D3280" s="105">
        <f t="shared" si="51"/>
        <v>100</v>
      </c>
    </row>
    <row r="3281" spans="1:4" ht="12.75">
      <c r="A3281" s="105">
        <v>3278</v>
      </c>
      <c r="B3281" s="106">
        <v>36277</v>
      </c>
      <c r="C3281" s="105">
        <v>14.98</v>
      </c>
      <c r="D3281" s="105">
        <f t="shared" si="51"/>
        <v>99</v>
      </c>
    </row>
    <row r="3282" spans="1:4" ht="12.75">
      <c r="A3282" s="105">
        <v>3279</v>
      </c>
      <c r="B3282" s="106">
        <v>36278</v>
      </c>
      <c r="C3282" s="105">
        <v>15.14</v>
      </c>
      <c r="D3282" s="105">
        <f t="shared" si="51"/>
        <v>98</v>
      </c>
    </row>
    <row r="3283" spans="1:4" ht="12.75">
      <c r="A3283" s="105">
        <v>3280</v>
      </c>
      <c r="B3283" s="106">
        <v>36279</v>
      </c>
      <c r="C3283" s="105">
        <v>15</v>
      </c>
      <c r="D3283" s="105">
        <f t="shared" si="51"/>
        <v>97</v>
      </c>
    </row>
    <row r="3284" spans="1:4" ht="12.75">
      <c r="A3284" s="105">
        <v>3281</v>
      </c>
      <c r="B3284" s="106">
        <v>36280</v>
      </c>
      <c r="C3284" s="105">
        <v>15.12</v>
      </c>
      <c r="D3284" s="105">
        <f t="shared" si="51"/>
        <v>96</v>
      </c>
    </row>
    <row r="3285" spans="1:4" ht="12.75">
      <c r="A3285" s="105">
        <v>3282</v>
      </c>
      <c r="B3285" s="106">
        <v>36281</v>
      </c>
      <c r="C3285" s="105">
        <v>15.27</v>
      </c>
      <c r="D3285" s="105">
        <f t="shared" si="51"/>
        <v>95</v>
      </c>
    </row>
    <row r="3286" spans="1:4" ht="12.75">
      <c r="A3286" s="105">
        <v>3283</v>
      </c>
      <c r="B3286" s="106">
        <v>36284</v>
      </c>
      <c r="C3286" s="105">
        <v>15.38</v>
      </c>
      <c r="D3286" s="105">
        <f t="shared" si="51"/>
        <v>94</v>
      </c>
    </row>
    <row r="3287" spans="1:4" ht="12.75">
      <c r="A3287" s="105">
        <v>3284</v>
      </c>
      <c r="B3287" s="106">
        <v>36285</v>
      </c>
      <c r="C3287" s="105">
        <v>15.9</v>
      </c>
      <c r="D3287" s="105">
        <f t="shared" si="51"/>
        <v>93</v>
      </c>
    </row>
    <row r="3288" spans="1:4" ht="12.75">
      <c r="A3288" s="105">
        <v>3285</v>
      </c>
      <c r="B3288" s="106">
        <v>36286</v>
      </c>
      <c r="C3288" s="105">
        <v>15.5</v>
      </c>
      <c r="D3288" s="105">
        <f t="shared" si="51"/>
        <v>92</v>
      </c>
    </row>
    <row r="3289" spans="1:4" ht="12.75">
      <c r="A3289" s="105">
        <v>3286</v>
      </c>
      <c r="B3289" s="106">
        <v>36287</v>
      </c>
      <c r="C3289" s="105">
        <v>15.22</v>
      </c>
      <c r="D3289" s="105">
        <f t="shared" si="51"/>
        <v>91</v>
      </c>
    </row>
    <row r="3290" spans="1:4" ht="12.75">
      <c r="A3290" s="105">
        <v>3287</v>
      </c>
      <c r="B3290" s="106">
        <v>36288</v>
      </c>
      <c r="C3290" s="105">
        <v>15.95</v>
      </c>
      <c r="D3290" s="105">
        <f t="shared" si="51"/>
        <v>90</v>
      </c>
    </row>
    <row r="3291" spans="1:4" ht="12.75">
      <c r="A3291" s="105">
        <v>3288</v>
      </c>
      <c r="B3291" s="106">
        <v>36291</v>
      </c>
      <c r="C3291" s="105">
        <v>16.67</v>
      </c>
      <c r="D3291" s="105">
        <f t="shared" si="51"/>
        <v>89</v>
      </c>
    </row>
    <row r="3292" spans="1:4" ht="12.75">
      <c r="A3292" s="105">
        <v>3289</v>
      </c>
      <c r="B3292" s="106">
        <v>36292</v>
      </c>
      <c r="C3292" s="105">
        <v>16.47</v>
      </c>
      <c r="D3292" s="105">
        <f t="shared" si="51"/>
        <v>88</v>
      </c>
    </row>
    <row r="3293" spans="1:4" ht="12.75">
      <c r="A3293" s="105">
        <v>3290</v>
      </c>
      <c r="B3293" s="106">
        <v>36293</v>
      </c>
      <c r="C3293" s="105">
        <v>16.42</v>
      </c>
      <c r="D3293" s="105">
        <f t="shared" si="51"/>
        <v>87</v>
      </c>
    </row>
    <row r="3294" spans="1:4" ht="12.75">
      <c r="A3294" s="105">
        <v>3291</v>
      </c>
      <c r="B3294" s="106">
        <v>36294</v>
      </c>
      <c r="C3294" s="105">
        <v>16.75</v>
      </c>
      <c r="D3294" s="105">
        <f t="shared" si="51"/>
        <v>86</v>
      </c>
    </row>
    <row r="3295" spans="1:4" ht="12.75">
      <c r="A3295" s="105">
        <v>3292</v>
      </c>
      <c r="B3295" s="106">
        <v>36295</v>
      </c>
      <c r="C3295" s="105">
        <v>16.63</v>
      </c>
      <c r="D3295" s="105">
        <f t="shared" si="51"/>
        <v>85</v>
      </c>
    </row>
    <row r="3296" spans="1:4" ht="12.75">
      <c r="A3296" s="105">
        <v>3293</v>
      </c>
      <c r="B3296" s="106">
        <v>36298</v>
      </c>
      <c r="C3296" s="105">
        <v>15.94</v>
      </c>
      <c r="D3296" s="105">
        <f t="shared" si="51"/>
        <v>84</v>
      </c>
    </row>
    <row r="3297" spans="1:4" ht="12.75">
      <c r="A3297" s="105">
        <v>3294</v>
      </c>
      <c r="B3297" s="106">
        <v>36299</v>
      </c>
      <c r="C3297" s="105">
        <v>15.99</v>
      </c>
      <c r="D3297" s="105">
        <f t="shared" si="51"/>
        <v>83</v>
      </c>
    </row>
    <row r="3298" spans="1:4" ht="12.75">
      <c r="A3298" s="105">
        <v>3295</v>
      </c>
      <c r="B3298" s="106">
        <v>36300</v>
      </c>
      <c r="C3298" s="105">
        <v>15.7</v>
      </c>
      <c r="D3298" s="105">
        <f t="shared" si="51"/>
        <v>82</v>
      </c>
    </row>
    <row r="3299" spans="1:4" ht="12.75">
      <c r="A3299" s="105">
        <v>3296</v>
      </c>
      <c r="B3299" s="106">
        <v>36301</v>
      </c>
      <c r="C3299" s="105">
        <v>15.92</v>
      </c>
      <c r="D3299" s="105">
        <f t="shared" si="51"/>
        <v>81</v>
      </c>
    </row>
    <row r="3300" spans="1:4" ht="12.75">
      <c r="A3300" s="105">
        <v>3297</v>
      </c>
      <c r="B3300" s="106">
        <v>36302</v>
      </c>
      <c r="C3300" s="105">
        <v>15.69</v>
      </c>
      <c r="D3300" s="105">
        <f t="shared" si="51"/>
        <v>80</v>
      </c>
    </row>
    <row r="3301" spans="1:4" ht="12.75">
      <c r="A3301" s="105">
        <v>3298</v>
      </c>
      <c r="B3301" s="106">
        <v>36306</v>
      </c>
      <c r="C3301" s="105">
        <v>16.15</v>
      </c>
      <c r="D3301" s="105">
        <f t="shared" si="51"/>
        <v>79</v>
      </c>
    </row>
    <row r="3302" spans="1:4" ht="12.75">
      <c r="A3302" s="105">
        <v>3299</v>
      </c>
      <c r="B3302" s="106">
        <v>36307</v>
      </c>
      <c r="C3302" s="105">
        <v>16.28</v>
      </c>
      <c r="D3302" s="105">
        <f t="shared" si="51"/>
        <v>78</v>
      </c>
    </row>
    <row r="3303" spans="1:4" ht="12.75">
      <c r="A3303" s="105">
        <v>3300</v>
      </c>
      <c r="B3303" s="106">
        <v>36308</v>
      </c>
      <c r="C3303" s="105">
        <v>16.62</v>
      </c>
      <c r="D3303" s="105">
        <f t="shared" si="51"/>
        <v>77</v>
      </c>
    </row>
    <row r="3304" spans="1:4" ht="12.75">
      <c r="A3304" s="105">
        <v>3301</v>
      </c>
      <c r="B3304" s="106">
        <v>36309</v>
      </c>
      <c r="C3304" s="105">
        <v>16.41</v>
      </c>
      <c r="D3304" s="105">
        <f t="shared" si="51"/>
        <v>76</v>
      </c>
    </row>
    <row r="3305" spans="1:4" ht="12.75">
      <c r="A3305" s="105">
        <v>3302</v>
      </c>
      <c r="B3305" s="106">
        <v>36312</v>
      </c>
      <c r="C3305" s="105">
        <v>16.8</v>
      </c>
      <c r="D3305" s="105">
        <f t="shared" si="51"/>
        <v>75</v>
      </c>
    </row>
    <row r="3306" spans="1:4" ht="12.75">
      <c r="A3306" s="105">
        <v>3303</v>
      </c>
      <c r="B3306" s="106">
        <v>36313</v>
      </c>
      <c r="C3306" s="105">
        <v>17.01</v>
      </c>
      <c r="D3306" s="105">
        <f t="shared" si="51"/>
        <v>74</v>
      </c>
    </row>
    <row r="3307" spans="1:4" ht="12.75">
      <c r="A3307" s="105">
        <v>3304</v>
      </c>
      <c r="B3307" s="106">
        <v>36314</v>
      </c>
      <c r="C3307" s="105">
        <v>17.37</v>
      </c>
      <c r="D3307" s="105">
        <f t="shared" si="51"/>
        <v>73</v>
      </c>
    </row>
    <row r="3308" spans="1:4" ht="12.75">
      <c r="A3308" s="105">
        <v>3305</v>
      </c>
      <c r="B3308" s="106">
        <v>36315</v>
      </c>
      <c r="C3308" s="105">
        <v>17.37</v>
      </c>
      <c r="D3308" s="105">
        <f t="shared" si="51"/>
        <v>72</v>
      </c>
    </row>
    <row r="3309" spans="1:4" ht="12.75">
      <c r="A3309" s="105">
        <v>3306</v>
      </c>
      <c r="B3309" s="106">
        <v>36316</v>
      </c>
      <c r="C3309" s="105">
        <v>17.36</v>
      </c>
      <c r="D3309" s="105">
        <f t="shared" si="51"/>
        <v>71</v>
      </c>
    </row>
    <row r="3310" spans="1:4" ht="12.75">
      <c r="A3310" s="105">
        <v>3307</v>
      </c>
      <c r="B3310" s="106">
        <v>36319</v>
      </c>
      <c r="C3310" s="105">
        <v>17.23</v>
      </c>
      <c r="D3310" s="105">
        <f t="shared" si="51"/>
        <v>70</v>
      </c>
    </row>
    <row r="3311" spans="1:4" ht="12.75">
      <c r="A3311" s="105">
        <v>3308</v>
      </c>
      <c r="B3311" s="106">
        <v>36320</v>
      </c>
      <c r="C3311" s="105">
        <v>17.4</v>
      </c>
      <c r="D3311" s="105">
        <f t="shared" si="51"/>
        <v>69</v>
      </c>
    </row>
    <row r="3312" spans="1:4" ht="12.75">
      <c r="A3312" s="105">
        <v>3309</v>
      </c>
      <c r="B3312" s="106">
        <v>36321</v>
      </c>
      <c r="C3312" s="105">
        <v>17.6</v>
      </c>
      <c r="D3312" s="105">
        <f t="shared" si="51"/>
        <v>68</v>
      </c>
    </row>
    <row r="3313" spans="1:4" ht="12.75">
      <c r="A3313" s="105">
        <v>3310</v>
      </c>
      <c r="B3313" s="106">
        <v>36322</v>
      </c>
      <c r="C3313" s="105">
        <v>17.78</v>
      </c>
      <c r="D3313" s="105">
        <f t="shared" si="51"/>
        <v>67</v>
      </c>
    </row>
    <row r="3314" spans="1:4" ht="12.75">
      <c r="A3314" s="105">
        <v>3311</v>
      </c>
      <c r="B3314" s="106">
        <v>36323</v>
      </c>
      <c r="C3314" s="105">
        <v>17.41</v>
      </c>
      <c r="D3314" s="105">
        <f t="shared" si="51"/>
        <v>66</v>
      </c>
    </row>
    <row r="3315" spans="1:4" ht="12.75">
      <c r="A3315" s="105">
        <v>3312</v>
      </c>
      <c r="B3315" s="106">
        <v>36326</v>
      </c>
      <c r="C3315" s="105">
        <v>17.98</v>
      </c>
      <c r="D3315" s="105">
        <f t="shared" si="51"/>
        <v>65</v>
      </c>
    </row>
    <row r="3316" spans="1:4" ht="12.75">
      <c r="A3316" s="105">
        <v>3313</v>
      </c>
      <c r="B3316" s="106">
        <v>36327</v>
      </c>
      <c r="C3316" s="105">
        <v>17.98</v>
      </c>
      <c r="D3316" s="105">
        <f t="shared" si="51"/>
        <v>64</v>
      </c>
    </row>
    <row r="3317" spans="1:4" ht="12.75">
      <c r="A3317" s="105">
        <v>3314</v>
      </c>
      <c r="B3317" s="106">
        <v>36328</v>
      </c>
      <c r="C3317" s="105">
        <v>18.73</v>
      </c>
      <c r="D3317" s="105">
        <f t="shared" si="51"/>
        <v>63</v>
      </c>
    </row>
    <row r="3318" spans="1:4" ht="12.75">
      <c r="A3318" s="105">
        <v>3315</v>
      </c>
      <c r="B3318" s="106">
        <v>36329</v>
      </c>
      <c r="C3318" s="105">
        <v>18.56</v>
      </c>
      <c r="D3318" s="105">
        <f t="shared" si="51"/>
        <v>62</v>
      </c>
    </row>
    <row r="3319" spans="1:4" ht="12.75">
      <c r="A3319" s="105">
        <v>3316</v>
      </c>
      <c r="B3319" s="106">
        <v>36330</v>
      </c>
      <c r="C3319" s="105">
        <v>17.93</v>
      </c>
      <c r="D3319" s="105">
        <f t="shared" si="51"/>
        <v>61</v>
      </c>
    </row>
    <row r="3320" spans="1:4" ht="12.75">
      <c r="A3320" s="105">
        <v>3317</v>
      </c>
      <c r="B3320" s="106">
        <v>36333</v>
      </c>
      <c r="C3320" s="105">
        <v>17.24</v>
      </c>
      <c r="D3320" s="105">
        <f t="shared" si="51"/>
        <v>60</v>
      </c>
    </row>
    <row r="3321" spans="1:4" ht="12.75">
      <c r="A3321" s="105">
        <v>3318</v>
      </c>
      <c r="B3321" s="106">
        <v>36334</v>
      </c>
      <c r="C3321" s="105">
        <v>16.75</v>
      </c>
      <c r="D3321" s="105">
        <f t="shared" si="51"/>
        <v>59</v>
      </c>
    </row>
    <row r="3322" spans="1:4" ht="12.75">
      <c r="A3322" s="105">
        <v>3319</v>
      </c>
      <c r="B3322" s="106">
        <v>36335</v>
      </c>
      <c r="C3322" s="105">
        <v>16.87</v>
      </c>
      <c r="D3322" s="105">
        <f t="shared" si="51"/>
        <v>58</v>
      </c>
    </row>
    <row r="3323" spans="1:4" ht="12.75">
      <c r="A3323" s="105">
        <v>3320</v>
      </c>
      <c r="B3323" s="106">
        <v>36336</v>
      </c>
      <c r="C3323" s="105">
        <v>17.13</v>
      </c>
      <c r="D3323" s="105">
        <f t="shared" si="51"/>
        <v>57</v>
      </c>
    </row>
    <row r="3324" spans="1:4" ht="12.75">
      <c r="A3324" s="105">
        <v>3321</v>
      </c>
      <c r="B3324" s="106">
        <v>36337</v>
      </c>
      <c r="C3324" s="105">
        <v>16.89</v>
      </c>
      <c r="D3324" s="105">
        <f t="shared" si="51"/>
        <v>56</v>
      </c>
    </row>
    <row r="3325" spans="1:4" ht="12.75">
      <c r="A3325" s="105">
        <v>3322</v>
      </c>
      <c r="B3325" s="106">
        <v>36340</v>
      </c>
      <c r="C3325" s="105">
        <v>16.79</v>
      </c>
      <c r="D3325" s="105">
        <f t="shared" si="51"/>
        <v>55</v>
      </c>
    </row>
    <row r="3326" spans="1:4" ht="12.75">
      <c r="A3326" s="105">
        <v>3323</v>
      </c>
      <c r="B3326" s="106">
        <v>36341</v>
      </c>
      <c r="C3326" s="105">
        <v>17.24</v>
      </c>
      <c r="D3326" s="105">
        <f t="shared" si="51"/>
        <v>54</v>
      </c>
    </row>
    <row r="3327" spans="1:4" ht="12.75">
      <c r="A3327" s="105">
        <v>3324</v>
      </c>
      <c r="B3327" s="106">
        <v>36342</v>
      </c>
      <c r="C3327" s="105">
        <v>17.86</v>
      </c>
      <c r="D3327" s="105">
        <f t="shared" si="51"/>
        <v>53</v>
      </c>
    </row>
    <row r="3328" spans="1:4" ht="12.75">
      <c r="A3328" s="105">
        <v>3325</v>
      </c>
      <c r="B3328" s="106">
        <v>36343</v>
      </c>
      <c r="C3328" s="105">
        <v>17.52</v>
      </c>
      <c r="D3328" s="105">
        <f t="shared" si="51"/>
        <v>52</v>
      </c>
    </row>
    <row r="3329" spans="1:4" ht="12.75">
      <c r="A3329" s="105">
        <v>3326</v>
      </c>
      <c r="B3329" s="106">
        <v>36347</v>
      </c>
      <c r="C3329" s="105">
        <v>18.22</v>
      </c>
      <c r="D3329" s="105">
        <f t="shared" si="51"/>
        <v>51</v>
      </c>
    </row>
    <row r="3330" spans="1:4" ht="12.75">
      <c r="A3330" s="105">
        <v>3327</v>
      </c>
      <c r="B3330" s="106">
        <v>36348</v>
      </c>
      <c r="C3330" s="105">
        <v>18.73</v>
      </c>
      <c r="D3330" s="105">
        <f t="shared" si="51"/>
        <v>50</v>
      </c>
    </row>
    <row r="3331" spans="1:4" ht="12.75">
      <c r="A3331" s="105">
        <v>3328</v>
      </c>
      <c r="B3331" s="106">
        <v>36349</v>
      </c>
      <c r="C3331" s="105">
        <v>18.8</v>
      </c>
      <c r="D3331" s="105">
        <f t="shared" si="51"/>
        <v>49</v>
      </c>
    </row>
    <row r="3332" spans="1:4" ht="12.75">
      <c r="A3332" s="105">
        <v>3329</v>
      </c>
      <c r="B3332" s="106">
        <v>36350</v>
      </c>
      <c r="C3332" s="105">
        <v>18.31</v>
      </c>
      <c r="D3332" s="105">
        <f aca="true" t="shared" si="52" ref="D3332:D3379">3377-A3332</f>
        <v>48</v>
      </c>
    </row>
    <row r="3333" spans="1:4" ht="12.75">
      <c r="A3333" s="105">
        <v>3330</v>
      </c>
      <c r="B3333" s="106">
        <v>36351</v>
      </c>
      <c r="C3333" s="105">
        <v>18.57</v>
      </c>
      <c r="D3333" s="105">
        <f t="shared" si="52"/>
        <v>47</v>
      </c>
    </row>
    <row r="3334" spans="1:4" ht="12.75">
      <c r="A3334" s="105">
        <v>3331</v>
      </c>
      <c r="B3334" s="106">
        <v>36354</v>
      </c>
      <c r="C3334" s="105">
        <v>18.61</v>
      </c>
      <c r="D3334" s="105">
        <f t="shared" si="52"/>
        <v>46</v>
      </c>
    </row>
    <row r="3335" spans="1:4" ht="12.75">
      <c r="A3335" s="105">
        <v>3332</v>
      </c>
      <c r="B3335" s="106">
        <v>36355</v>
      </c>
      <c r="C3335" s="105">
        <v>18.51</v>
      </c>
      <c r="D3335" s="105">
        <f t="shared" si="52"/>
        <v>45</v>
      </c>
    </row>
    <row r="3336" spans="1:4" ht="12.75">
      <c r="A3336" s="105">
        <v>3333</v>
      </c>
      <c r="B3336" s="106">
        <v>36356</v>
      </c>
      <c r="C3336" s="105">
        <v>18.23</v>
      </c>
      <c r="D3336" s="105">
        <f t="shared" si="52"/>
        <v>44</v>
      </c>
    </row>
    <row r="3337" spans="1:4" ht="12.75">
      <c r="A3337" s="105">
        <v>3334</v>
      </c>
      <c r="B3337" s="106">
        <v>36357</v>
      </c>
      <c r="C3337" s="105">
        <v>17.76</v>
      </c>
      <c r="D3337" s="105">
        <f t="shared" si="52"/>
        <v>43</v>
      </c>
    </row>
    <row r="3338" spans="1:4" ht="12.75">
      <c r="A3338" s="105">
        <v>3335</v>
      </c>
      <c r="B3338" s="106">
        <v>36358</v>
      </c>
      <c r="C3338" s="105">
        <v>17.89</v>
      </c>
      <c r="D3338" s="105">
        <f t="shared" si="52"/>
        <v>42</v>
      </c>
    </row>
    <row r="3339" spans="1:4" ht="12.75">
      <c r="A3339" s="105">
        <v>3336</v>
      </c>
      <c r="B3339" s="106">
        <v>36361</v>
      </c>
      <c r="C3339" s="105">
        <v>17.93</v>
      </c>
      <c r="D3339" s="105">
        <f t="shared" si="52"/>
        <v>41</v>
      </c>
    </row>
    <row r="3340" spans="1:4" ht="12.75">
      <c r="A3340" s="105">
        <v>3337</v>
      </c>
      <c r="B3340" s="106">
        <v>36362</v>
      </c>
      <c r="C3340" s="105">
        <v>18.67</v>
      </c>
      <c r="D3340" s="105">
        <f t="shared" si="52"/>
        <v>40</v>
      </c>
    </row>
    <row r="3341" spans="1:4" ht="12.75">
      <c r="A3341" s="105">
        <v>3338</v>
      </c>
      <c r="B3341" s="106">
        <v>36363</v>
      </c>
      <c r="C3341" s="105">
        <v>18.88</v>
      </c>
      <c r="D3341" s="105">
        <f t="shared" si="52"/>
        <v>39</v>
      </c>
    </row>
    <row r="3342" spans="1:4" ht="12.75">
      <c r="A3342" s="105">
        <v>3339</v>
      </c>
      <c r="B3342" s="106">
        <v>36364</v>
      </c>
      <c r="C3342" s="105">
        <v>18.58</v>
      </c>
      <c r="D3342" s="105">
        <f t="shared" si="52"/>
        <v>38</v>
      </c>
    </row>
    <row r="3343" spans="1:4" ht="12.75">
      <c r="A3343" s="105">
        <v>3340</v>
      </c>
      <c r="B3343" s="106">
        <v>36365</v>
      </c>
      <c r="C3343" s="105">
        <v>19.08</v>
      </c>
      <c r="D3343" s="105">
        <f t="shared" si="52"/>
        <v>37</v>
      </c>
    </row>
    <row r="3344" spans="1:4" ht="12.75">
      <c r="A3344" s="105">
        <v>3341</v>
      </c>
      <c r="B3344" s="106">
        <v>36368</v>
      </c>
      <c r="C3344" s="105">
        <v>19.08</v>
      </c>
      <c r="D3344" s="105">
        <f t="shared" si="52"/>
        <v>36</v>
      </c>
    </row>
    <row r="3345" spans="1:4" ht="12.75">
      <c r="A3345" s="105">
        <v>3342</v>
      </c>
      <c r="B3345" s="106">
        <v>36369</v>
      </c>
      <c r="C3345" s="105">
        <v>19.16</v>
      </c>
      <c r="D3345" s="105">
        <f t="shared" si="52"/>
        <v>35</v>
      </c>
    </row>
    <row r="3346" spans="1:4" ht="12.75">
      <c r="A3346" s="105">
        <v>3343</v>
      </c>
      <c r="B3346" s="106">
        <v>36370</v>
      </c>
      <c r="C3346" s="105">
        <v>19.28</v>
      </c>
      <c r="D3346" s="105">
        <f t="shared" si="52"/>
        <v>34</v>
      </c>
    </row>
    <row r="3347" spans="1:4" ht="12.75">
      <c r="A3347" s="105">
        <v>3344</v>
      </c>
      <c r="B3347" s="106">
        <v>36371</v>
      </c>
      <c r="C3347" s="105">
        <v>19.49</v>
      </c>
      <c r="D3347" s="105">
        <f t="shared" si="52"/>
        <v>33</v>
      </c>
    </row>
    <row r="3348" spans="1:4" ht="12.75">
      <c r="A3348" s="105">
        <v>3345</v>
      </c>
      <c r="B3348" s="106">
        <v>36372</v>
      </c>
      <c r="C3348" s="105">
        <v>19.15</v>
      </c>
      <c r="D3348" s="105">
        <f t="shared" si="52"/>
        <v>32</v>
      </c>
    </row>
    <row r="3349" spans="1:4" ht="12.75">
      <c r="A3349" s="105">
        <v>3346</v>
      </c>
      <c r="B3349" s="106">
        <v>36375</v>
      </c>
      <c r="C3349" s="105">
        <v>19.26</v>
      </c>
      <c r="D3349" s="105">
        <f t="shared" si="52"/>
        <v>31</v>
      </c>
    </row>
    <row r="3350" spans="1:4" ht="12.75">
      <c r="A3350" s="105">
        <v>3347</v>
      </c>
      <c r="B3350" s="106">
        <v>36376</v>
      </c>
      <c r="C3350" s="105">
        <v>18.86</v>
      </c>
      <c r="D3350" s="105">
        <f t="shared" si="52"/>
        <v>30</v>
      </c>
    </row>
    <row r="3351" spans="1:4" ht="12.75">
      <c r="A3351" s="105">
        <v>3348</v>
      </c>
      <c r="B3351" s="106">
        <v>36377</v>
      </c>
      <c r="C3351" s="105">
        <v>17.65</v>
      </c>
      <c r="D3351" s="105">
        <f t="shared" si="52"/>
        <v>29</v>
      </c>
    </row>
    <row r="3352" spans="1:4" ht="12.75">
      <c r="A3352" s="105">
        <v>3349</v>
      </c>
      <c r="B3352" s="106">
        <v>36378</v>
      </c>
      <c r="C3352" s="105">
        <v>17.53</v>
      </c>
      <c r="D3352" s="105">
        <f t="shared" si="52"/>
        <v>28</v>
      </c>
    </row>
    <row r="3353" spans="1:4" ht="12.75">
      <c r="A3353" s="105">
        <v>3350</v>
      </c>
      <c r="B3353" s="106">
        <v>36379</v>
      </c>
      <c r="C3353" s="105">
        <v>17.58</v>
      </c>
      <c r="D3353" s="105">
        <f t="shared" si="52"/>
        <v>27</v>
      </c>
    </row>
    <row r="3354" spans="1:4" ht="12.75">
      <c r="A3354" s="105">
        <v>3351</v>
      </c>
      <c r="B3354" s="106">
        <v>36382</v>
      </c>
      <c r="C3354" s="105">
        <v>17.71</v>
      </c>
      <c r="D3354" s="105">
        <f t="shared" si="52"/>
        <v>26</v>
      </c>
    </row>
    <row r="3355" spans="1:4" ht="12.75">
      <c r="A3355" s="105">
        <v>3352</v>
      </c>
      <c r="B3355" s="106">
        <v>36383</v>
      </c>
      <c r="C3355" s="105">
        <v>17.83</v>
      </c>
      <c r="D3355" s="105">
        <f t="shared" si="52"/>
        <v>25</v>
      </c>
    </row>
    <row r="3356" spans="1:4" ht="12.75">
      <c r="A3356" s="105">
        <v>3353</v>
      </c>
      <c r="B3356" s="106">
        <v>36384</v>
      </c>
      <c r="C3356" s="105">
        <v>17.59</v>
      </c>
      <c r="D3356" s="105">
        <f t="shared" si="52"/>
        <v>24</v>
      </c>
    </row>
    <row r="3357" spans="1:4" ht="12.75">
      <c r="A3357" s="105">
        <v>3354</v>
      </c>
      <c r="B3357" s="106">
        <v>36385</v>
      </c>
      <c r="C3357" s="105">
        <v>17.8</v>
      </c>
      <c r="D3357" s="105">
        <f t="shared" si="52"/>
        <v>23</v>
      </c>
    </row>
    <row r="3358" spans="1:4" ht="12.75">
      <c r="A3358" s="105">
        <v>3355</v>
      </c>
      <c r="B3358" s="106">
        <v>36386</v>
      </c>
      <c r="C3358" s="105">
        <v>17.79</v>
      </c>
      <c r="D3358" s="105">
        <f t="shared" si="52"/>
        <v>22</v>
      </c>
    </row>
    <row r="3359" spans="1:4" ht="12.75">
      <c r="A3359" s="105">
        <v>3356</v>
      </c>
      <c r="B3359" s="106">
        <v>36389</v>
      </c>
      <c r="C3359" s="105">
        <v>18.27</v>
      </c>
      <c r="D3359" s="105">
        <f t="shared" si="52"/>
        <v>21</v>
      </c>
    </row>
    <row r="3360" spans="1:4" ht="12.75">
      <c r="A3360" s="105">
        <v>3357</v>
      </c>
      <c r="B3360" s="106">
        <v>36390</v>
      </c>
      <c r="C3360" s="105">
        <v>18.55</v>
      </c>
      <c r="D3360" s="105">
        <f t="shared" si="52"/>
        <v>20</v>
      </c>
    </row>
    <row r="3361" spans="1:4" ht="12.75">
      <c r="A3361" s="105">
        <v>3358</v>
      </c>
      <c r="B3361" s="106">
        <v>36391</v>
      </c>
      <c r="C3361" s="105">
        <v>18.57</v>
      </c>
      <c r="D3361" s="105">
        <f t="shared" si="52"/>
        <v>19</v>
      </c>
    </row>
    <row r="3362" spans="1:4" ht="12.75">
      <c r="A3362" s="105">
        <v>3359</v>
      </c>
      <c r="B3362" s="106">
        <v>36392</v>
      </c>
      <c r="C3362" s="105">
        <v>18.87</v>
      </c>
      <c r="D3362" s="105">
        <f t="shared" si="52"/>
        <v>18</v>
      </c>
    </row>
    <row r="3363" spans="1:4" ht="12.75">
      <c r="A3363" s="105">
        <v>3360</v>
      </c>
      <c r="B3363" s="106">
        <v>36393</v>
      </c>
      <c r="C3363" s="105">
        <v>18.79</v>
      </c>
      <c r="D3363" s="105">
        <f t="shared" si="52"/>
        <v>17</v>
      </c>
    </row>
    <row r="3364" spans="1:4" ht="12.75">
      <c r="A3364" s="105">
        <v>3361</v>
      </c>
      <c r="B3364" s="106">
        <v>36396</v>
      </c>
      <c r="C3364" s="105">
        <v>18.98</v>
      </c>
      <c r="D3364" s="105">
        <f t="shared" si="52"/>
        <v>16</v>
      </c>
    </row>
    <row r="3365" spans="1:4" ht="12.75">
      <c r="A3365" s="105">
        <v>3362</v>
      </c>
      <c r="B3365" s="106">
        <v>36397</v>
      </c>
      <c r="C3365" s="105">
        <v>19.1</v>
      </c>
      <c r="D3365" s="105">
        <f t="shared" si="52"/>
        <v>15</v>
      </c>
    </row>
    <row r="3366" spans="1:4" ht="12.75">
      <c r="A3366" s="105">
        <v>3363</v>
      </c>
      <c r="B3366" s="106">
        <v>36398</v>
      </c>
      <c r="C3366" s="105">
        <v>19.01</v>
      </c>
      <c r="D3366" s="105">
        <f t="shared" si="52"/>
        <v>14</v>
      </c>
    </row>
    <row r="3367" spans="1:4" ht="12.75">
      <c r="A3367" s="105">
        <v>3364</v>
      </c>
      <c r="B3367" s="106">
        <v>36399</v>
      </c>
      <c r="C3367" s="105">
        <v>19.19</v>
      </c>
      <c r="D3367" s="105">
        <f t="shared" si="52"/>
        <v>13</v>
      </c>
    </row>
    <row r="3368" spans="1:4" ht="12.75">
      <c r="A3368" s="105">
        <v>3365</v>
      </c>
      <c r="B3368" s="106">
        <v>36400</v>
      </c>
      <c r="C3368" s="105">
        <v>19.14</v>
      </c>
      <c r="D3368" s="105">
        <f t="shared" si="52"/>
        <v>12</v>
      </c>
    </row>
    <row r="3369" spans="1:4" ht="12.75">
      <c r="A3369" s="105">
        <v>3366</v>
      </c>
      <c r="B3369" s="106">
        <v>36404</v>
      </c>
      <c r="C3369" s="105">
        <v>19.59</v>
      </c>
      <c r="D3369" s="105">
        <f t="shared" si="52"/>
        <v>11</v>
      </c>
    </row>
    <row r="3370" spans="1:4" ht="12.75">
      <c r="A3370" s="105">
        <v>3367</v>
      </c>
      <c r="B3370" s="106">
        <v>36405</v>
      </c>
      <c r="C3370" s="105">
        <v>20.24</v>
      </c>
      <c r="D3370" s="105">
        <f t="shared" si="52"/>
        <v>10</v>
      </c>
    </row>
    <row r="3371" spans="1:4" ht="12.75">
      <c r="A3371" s="105">
        <v>3368</v>
      </c>
      <c r="B3371" s="106">
        <v>36406</v>
      </c>
      <c r="C3371" s="105">
        <v>20.59</v>
      </c>
      <c r="D3371" s="105">
        <f t="shared" si="52"/>
        <v>9</v>
      </c>
    </row>
    <row r="3372" spans="1:4" ht="12.75">
      <c r="A3372" s="105">
        <v>3369</v>
      </c>
      <c r="B3372" s="106">
        <v>36407</v>
      </c>
      <c r="C3372" s="105">
        <v>20.42</v>
      </c>
      <c r="D3372" s="105">
        <f t="shared" si="52"/>
        <v>8</v>
      </c>
    </row>
    <row r="3373" spans="1:4" ht="12.75">
      <c r="A3373" s="105">
        <v>3370</v>
      </c>
      <c r="B3373" s="106">
        <v>36410</v>
      </c>
      <c r="C3373" s="105">
        <v>20.86</v>
      </c>
      <c r="D3373" s="105">
        <f t="shared" si="52"/>
        <v>7</v>
      </c>
    </row>
    <row r="3374" spans="1:4" ht="12.75">
      <c r="A3374" s="105">
        <v>3371</v>
      </c>
      <c r="B3374" s="106">
        <v>36411</v>
      </c>
      <c r="C3374" s="105">
        <v>20.78</v>
      </c>
      <c r="D3374" s="105">
        <f t="shared" si="52"/>
        <v>6</v>
      </c>
    </row>
    <row r="3375" spans="1:4" ht="12.75">
      <c r="A3375" s="105">
        <v>3372</v>
      </c>
      <c r="B3375" s="106">
        <v>36412</v>
      </c>
      <c r="C3375" s="105">
        <v>20.46</v>
      </c>
      <c r="D3375" s="105">
        <f t="shared" si="52"/>
        <v>5</v>
      </c>
    </row>
    <row r="3376" spans="1:4" ht="12.75">
      <c r="A3376" s="105">
        <v>3373</v>
      </c>
      <c r="B3376" s="106">
        <v>36413</v>
      </c>
      <c r="C3376" s="105">
        <v>20.71</v>
      </c>
      <c r="D3376" s="105">
        <f t="shared" si="52"/>
        <v>4</v>
      </c>
    </row>
    <row r="3377" spans="1:4" ht="12.75">
      <c r="A3377" s="105">
        <v>3374</v>
      </c>
      <c r="B3377" s="106">
        <v>36414</v>
      </c>
      <c r="C3377" s="105">
        <v>20.66</v>
      </c>
      <c r="D3377" s="105">
        <f t="shared" si="52"/>
        <v>3</v>
      </c>
    </row>
    <row r="3378" spans="1:4" ht="12.75">
      <c r="A3378" s="105">
        <v>3375</v>
      </c>
      <c r="B3378" s="106">
        <v>36417</v>
      </c>
      <c r="C3378" s="105">
        <v>20.39</v>
      </c>
      <c r="D3378" s="105">
        <f t="shared" si="52"/>
        <v>2</v>
      </c>
    </row>
    <row r="3379" spans="1:4" ht="12.75">
      <c r="A3379" s="105">
        <v>3376</v>
      </c>
      <c r="B3379" s="106">
        <v>36418</v>
      </c>
      <c r="C3379" s="105">
        <v>21.29</v>
      </c>
      <c r="D3379" s="105">
        <f t="shared" si="52"/>
        <v>1</v>
      </c>
    </row>
  </sheetData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AJ39"/>
  <sheetViews>
    <sheetView workbookViewId="0" topLeftCell="A5">
      <selection activeCell="D19" sqref="D19"/>
    </sheetView>
  </sheetViews>
  <sheetFormatPr defaultColWidth="11.00390625" defaultRowHeight="12.75"/>
  <cols>
    <col min="2" max="2" width="16.75390625" style="0" bestFit="1" customWidth="1"/>
    <col min="3" max="6" width="6.75390625" style="0" customWidth="1"/>
    <col min="8" max="8" width="16.75390625" style="0" customWidth="1"/>
    <col min="9" max="12" width="7.75390625" style="0" customWidth="1"/>
    <col min="14" max="14" width="16.75390625" style="0" customWidth="1"/>
    <col min="15" max="19" width="6.75390625" style="0" customWidth="1"/>
    <col min="21" max="21" width="19.25390625" style="0" bestFit="1" customWidth="1"/>
    <col min="22" max="26" width="6.75390625" style="0" customWidth="1"/>
    <col min="28" max="28" width="16.75390625" style="0" bestFit="1" customWidth="1"/>
    <col min="29" max="29" width="6.75390625" style="0" customWidth="1"/>
    <col min="30" max="36" width="7.75390625" style="0" customWidth="1"/>
  </cols>
  <sheetData>
    <row r="2" spans="2:34" ht="12.75">
      <c r="B2" s="1" t="s">
        <v>80</v>
      </c>
      <c r="D2" t="s">
        <v>91</v>
      </c>
      <c r="H2" s="1" t="s">
        <v>80</v>
      </c>
      <c r="J2" t="s">
        <v>94</v>
      </c>
      <c r="N2" s="1" t="s">
        <v>80</v>
      </c>
      <c r="P2" t="s">
        <v>98</v>
      </c>
      <c r="U2" s="1" t="s">
        <v>80</v>
      </c>
      <c r="W2" t="s">
        <v>105</v>
      </c>
      <c r="AB2" s="1" t="s">
        <v>80</v>
      </c>
      <c r="AE2" t="s">
        <v>91</v>
      </c>
      <c r="AH2" t="s">
        <v>91</v>
      </c>
    </row>
    <row r="3" spans="2:35" ht="12.75">
      <c r="B3" s="1" t="s">
        <v>81</v>
      </c>
      <c r="C3" t="s">
        <v>82</v>
      </c>
      <c r="D3" s="12" t="s">
        <v>92</v>
      </c>
      <c r="E3" s="12" t="s">
        <v>93</v>
      </c>
      <c r="H3" s="1" t="s">
        <v>81</v>
      </c>
      <c r="I3" t="s">
        <v>95</v>
      </c>
      <c r="J3" s="12" t="s">
        <v>96</v>
      </c>
      <c r="K3" s="12" t="s">
        <v>93</v>
      </c>
      <c r="N3" s="1" t="s">
        <v>81</v>
      </c>
      <c r="O3" t="s">
        <v>99</v>
      </c>
      <c r="P3" s="12" t="s">
        <v>92</v>
      </c>
      <c r="Q3" s="12" t="s">
        <v>93</v>
      </c>
      <c r="U3" s="1" t="s">
        <v>81</v>
      </c>
      <c r="V3" t="s">
        <v>103</v>
      </c>
      <c r="W3" s="12" t="s">
        <v>96</v>
      </c>
      <c r="X3" s="12" t="s">
        <v>106</v>
      </c>
      <c r="Y3" s="12" t="s">
        <v>93</v>
      </c>
      <c r="AB3" s="1" t="s">
        <v>81</v>
      </c>
      <c r="AC3" t="s">
        <v>109</v>
      </c>
      <c r="AE3" s="12" t="s">
        <v>92</v>
      </c>
      <c r="AF3" s="12" t="s">
        <v>93</v>
      </c>
      <c r="AH3" s="12" t="s">
        <v>92</v>
      </c>
      <c r="AI3" s="12" t="s">
        <v>93</v>
      </c>
    </row>
    <row r="4" spans="2:35" ht="12.75">
      <c r="B4" s="1" t="s">
        <v>91</v>
      </c>
      <c r="D4" s="12">
        <v>10</v>
      </c>
      <c r="E4" s="12">
        <v>2</v>
      </c>
      <c r="H4" s="1" t="s">
        <v>97</v>
      </c>
      <c r="J4" s="12">
        <v>0.1818181872367859</v>
      </c>
      <c r="K4" s="12">
        <v>2</v>
      </c>
      <c r="N4" s="1" t="s">
        <v>100</v>
      </c>
      <c r="P4" s="12">
        <v>10</v>
      </c>
      <c r="Q4" s="12">
        <v>2</v>
      </c>
      <c r="U4" s="1" t="s">
        <v>104</v>
      </c>
      <c r="W4" s="12">
        <v>0.1818181872367859</v>
      </c>
      <c r="X4" s="12">
        <v>0.1818181872367859</v>
      </c>
      <c r="Y4" s="12">
        <v>2</v>
      </c>
      <c r="AB4" s="1" t="s">
        <v>91</v>
      </c>
      <c r="AE4" s="12">
        <v>10</v>
      </c>
      <c r="AF4" s="12">
        <v>1</v>
      </c>
      <c r="AH4" s="12">
        <v>10</v>
      </c>
      <c r="AI4" s="12">
        <v>3</v>
      </c>
    </row>
    <row r="5" spans="2:36" ht="36.75">
      <c r="B5" s="1" t="s">
        <v>83</v>
      </c>
      <c r="C5" s="3" t="s">
        <v>90</v>
      </c>
      <c r="D5" s="3" t="str">
        <f>CONCATENATE(C5," MA(",MA1_MA1,")")</f>
        <v>Data MA(10)</v>
      </c>
      <c r="E5" s="3" t="str">
        <f>CONCATENATE(C5," Fore(",MA1_MA_t1,")")</f>
        <v>Data Fore(2)</v>
      </c>
      <c r="F5" s="3" t="str">
        <f>CONCATENATE(C5," Err(",MA1_MA_t1,")")</f>
        <v>Data Err(2)</v>
      </c>
      <c r="H5" s="1" t="s">
        <v>83</v>
      </c>
      <c r="I5" s="3" t="s">
        <v>90</v>
      </c>
      <c r="J5" s="3" t="str">
        <f>CONCATENATE(I5," EXP")</f>
        <v>Data EXP</v>
      </c>
      <c r="K5" s="3" t="str">
        <f>CONCATENATE(I5," Fore(",EXP1_EXP_t1,")")</f>
        <v>Data Fore(2)</v>
      </c>
      <c r="L5" s="3" t="str">
        <f>CONCATENATE(I5," Err(",EXP1_EXP_t1,")")</f>
        <v>Data Err(2)</v>
      </c>
      <c r="N5" s="1" t="s">
        <v>83</v>
      </c>
      <c r="O5" s="3" t="s">
        <v>90</v>
      </c>
      <c r="P5" s="3" t="s">
        <v>101</v>
      </c>
      <c r="Q5" s="3" t="s">
        <v>102</v>
      </c>
      <c r="R5" s="3" t="str">
        <f>CONCATENATE(O5," Fore(",REG1_REG_t1,")")</f>
        <v>Data Fore(2)</v>
      </c>
      <c r="S5" s="3" t="str">
        <f>CONCATENATE(O5," Err(",REG1_REG_t1,")")</f>
        <v>Data Err(2)</v>
      </c>
      <c r="U5" s="1" t="s">
        <v>83</v>
      </c>
      <c r="V5" s="3" t="s">
        <v>90</v>
      </c>
      <c r="W5" s="3" t="s">
        <v>107</v>
      </c>
      <c r="X5" s="3" t="s">
        <v>108</v>
      </c>
      <c r="Y5" s="3" t="str">
        <f>CONCATENATE(V5," Fore(",EXP_T_ExpT_t1,")")</f>
        <v>Data Fore(2)</v>
      </c>
      <c r="Z5" s="3" t="str">
        <f>CONCATENATE(V5," Err(",EXP_T_ExpT_t1,")")</f>
        <v>Data Err(2)</v>
      </c>
      <c r="AB5" s="1" t="s">
        <v>83</v>
      </c>
      <c r="AC5" s="3" t="s">
        <v>110</v>
      </c>
      <c r="AD5" s="3" t="s">
        <v>111</v>
      </c>
      <c r="AE5" s="3" t="str">
        <f>CONCATENATE(AC5," MA(",MA2_MA1,")")</f>
        <v>Data 1 MA(10)</v>
      </c>
      <c r="AF5" s="3" t="str">
        <f>CONCATENATE(AC5," Fore(",MA2_MA_t1,")")</f>
        <v>Data 1 Fore(1)</v>
      </c>
      <c r="AG5" s="3" t="str">
        <f>CONCATENATE(AC5," Err(",MA2_MA_t1,")")</f>
        <v>Data 1 Err(1)</v>
      </c>
      <c r="AH5" s="3" t="str">
        <f>CONCATENATE(AD5," MA(",MA2_MA2,")")</f>
        <v>Data 2 MA(10)</v>
      </c>
      <c r="AI5" s="3" t="str">
        <f>CONCATENATE(AD5," Fore(",MA2_MA_t2,")")</f>
        <v>Data 2 Fore(3)</v>
      </c>
      <c r="AJ5" s="3" t="str">
        <f>CONCATENATE(AD5," Err(",MA2_MA_t2,")")</f>
        <v>Data 2 Err(3)</v>
      </c>
    </row>
    <row r="6" spans="2:36" ht="12.75">
      <c r="B6" s="1" t="s">
        <v>84</v>
      </c>
      <c r="C6" s="26">
        <f>AVERAGE(C20:C39)</f>
        <v>49.79204201698303</v>
      </c>
      <c r="D6" s="27">
        <f>AVERAGE(D20:D39)</f>
        <v>49.44757270812988</v>
      </c>
      <c r="E6" s="28">
        <f>AVERAGE(E20:E39)</f>
        <v>49.25989954095138</v>
      </c>
      <c r="F6" s="29">
        <f>AVERAGE(F20:F39)</f>
        <v>0.7580373128255208</v>
      </c>
      <c r="H6" s="1" t="s">
        <v>84</v>
      </c>
      <c r="I6" s="26">
        <f>AVERAGE(I20:I39)</f>
        <v>49.79204201698303</v>
      </c>
      <c r="J6" s="27">
        <f>AVERAGE(J20:J39)</f>
        <v>49.5805004908454</v>
      </c>
      <c r="K6" s="28">
        <f>AVERAGE(K20:K39)</f>
        <v>49.468130779485584</v>
      </c>
      <c r="L6" s="29">
        <f>AVERAGE(L20:L39)</f>
        <v>0.3205327264498157</v>
      </c>
      <c r="N6" s="1" t="s">
        <v>84</v>
      </c>
      <c r="O6" s="26">
        <f>AVERAGE(O20:O39)</f>
        <v>49.79204201698303</v>
      </c>
      <c r="P6" s="27">
        <f>AVERAGE(P20:P39)</f>
        <v>49.672584533691406</v>
      </c>
      <c r="Q6" s="28">
        <f>AVERAGE(Q20:Q39)</f>
        <v>0.07381485750083812</v>
      </c>
      <c r="R6" s="28">
        <f>AVERAGE(R20:R39)</f>
        <v>49.972279314405135</v>
      </c>
      <c r="S6" s="29">
        <f>AVERAGE(S20:S39)</f>
        <v>-0.44445064893613256</v>
      </c>
      <c r="U6" s="1" t="s">
        <v>84</v>
      </c>
      <c r="V6" s="26">
        <f>AVERAGE(V20:V39)</f>
        <v>49.79204201698303</v>
      </c>
      <c r="W6" s="27">
        <f>AVERAGE(W20:W39)</f>
        <v>49.34451028467529</v>
      </c>
      <c r="X6" s="28">
        <f>AVERAGE(X20:X39)</f>
        <v>0.1041821254295661</v>
      </c>
      <c r="Y6" s="28">
        <f>AVERAGE(Y20:Y39)</f>
        <v>49.052265047280514</v>
      </c>
      <c r="Z6" s="29">
        <f>AVERAGE(Z20:Z39)</f>
        <v>1.2579314428634238</v>
      </c>
      <c r="AB6" s="1" t="s">
        <v>84</v>
      </c>
      <c r="AC6" s="28">
        <f aca="true" t="shared" si="0" ref="AC6:AJ6">AVERAGE(AC20:AC39)</f>
        <v>48.97423815727234</v>
      </c>
      <c r="AD6" s="26">
        <f t="shared" si="0"/>
        <v>49.15635585784912</v>
      </c>
      <c r="AE6" s="27">
        <f t="shared" si="0"/>
        <v>49.8124979019165</v>
      </c>
      <c r="AF6" s="28">
        <f t="shared" si="0"/>
        <v>49.96580543518066</v>
      </c>
      <c r="AG6" s="29">
        <f t="shared" si="0"/>
        <v>-1.6550707817077637</v>
      </c>
      <c r="AH6" s="27">
        <f t="shared" si="0"/>
        <v>49.32670097351074</v>
      </c>
      <c r="AI6" s="28">
        <f t="shared" si="0"/>
        <v>49.396051194932724</v>
      </c>
      <c r="AJ6" s="29">
        <f t="shared" si="0"/>
        <v>0.2685138157435826</v>
      </c>
    </row>
    <row r="7" spans="2:36" ht="12.75">
      <c r="B7" s="1" t="s">
        <v>85</v>
      </c>
      <c r="C7" s="26">
        <f>STDEV(C20:C39)</f>
        <v>4.47645505131694</v>
      </c>
      <c r="D7" s="27">
        <f>STDEV(D20:D39)</f>
        <v>1.2344199294485296</v>
      </c>
      <c r="E7" s="28">
        <f>STDEV(E20:E39)</f>
        <v>1.1429361690109912</v>
      </c>
      <c r="F7" s="29">
        <f>STDEV(F20:F39)</f>
        <v>4.661308297980018</v>
      </c>
      <c r="H7" s="1" t="s">
        <v>85</v>
      </c>
      <c r="I7" s="26">
        <f>STDEV(I20:I39)</f>
        <v>4.47645505131694</v>
      </c>
      <c r="J7" s="27">
        <f>STDEV(J20:J39)</f>
        <v>1.0540529482308758</v>
      </c>
      <c r="K7" s="28">
        <f>STDEV(K20:K39)</f>
        <v>1.0605976877623426</v>
      </c>
      <c r="L7" s="29">
        <f>STDEV(L20:L39)</f>
        <v>5.003364682525134</v>
      </c>
      <c r="N7" s="1" t="s">
        <v>85</v>
      </c>
      <c r="O7" s="26">
        <f>STDEV(O20:O39)</f>
        <v>4.47645505131694</v>
      </c>
      <c r="P7" s="27">
        <f>STDEV(P20:P39)</f>
        <v>2.2049956230970857</v>
      </c>
      <c r="Q7" s="28">
        <f>STDEV(Q20:Q39)</f>
        <v>0.47577078315743776</v>
      </c>
      <c r="R7" s="28">
        <f>STDEV(R20:R39)</f>
        <v>3.000298694709419</v>
      </c>
      <c r="S7" s="29">
        <f>STDEV(S20:S39)</f>
        <v>6.418375844562733</v>
      </c>
      <c r="U7" s="1" t="s">
        <v>85</v>
      </c>
      <c r="V7" s="26">
        <f>STDEV(V20:V39)</f>
        <v>4.47645505131694</v>
      </c>
      <c r="W7" s="27">
        <f>STDEV(W20:W39)</f>
        <v>2.0206960101907496</v>
      </c>
      <c r="X7" s="28">
        <f>STDEV(X20:X39)</f>
        <v>0.26421296390387056</v>
      </c>
      <c r="Y7" s="28">
        <f>STDEV(Y20:Y39)</f>
        <v>2.427661591074648</v>
      </c>
      <c r="Z7" s="29">
        <f>STDEV(Z20:Z39)</f>
        <v>5.2351947390325275</v>
      </c>
      <c r="AB7" s="1" t="s">
        <v>85</v>
      </c>
      <c r="AC7" s="28">
        <f aca="true" t="shared" si="1" ref="AC7:AJ7">STDEV(AC20:AC39)</f>
        <v>3.8013373555561984</v>
      </c>
      <c r="AD7" s="26">
        <f t="shared" si="1"/>
        <v>4.99731850336618</v>
      </c>
      <c r="AE7" s="27">
        <f t="shared" si="1"/>
        <v>1.898580039094567</v>
      </c>
      <c r="AF7" s="28">
        <f t="shared" si="1"/>
        <v>1.8529866703348021</v>
      </c>
      <c r="AG7" s="29">
        <f t="shared" si="1"/>
        <v>3.9713025572645457</v>
      </c>
      <c r="AH7" s="27">
        <f t="shared" si="1"/>
        <v>0.9063519759405856</v>
      </c>
      <c r="AI7" s="28">
        <f t="shared" si="1"/>
        <v>0.948067303406749</v>
      </c>
      <c r="AJ7" s="29">
        <f t="shared" si="1"/>
        <v>5.064036341252226</v>
      </c>
    </row>
    <row r="8" spans="2:36" ht="12.75">
      <c r="B8" s="1" t="s">
        <v>86</v>
      </c>
      <c r="C8" s="30" t="s">
        <v>89</v>
      </c>
      <c r="D8" s="31" t="s">
        <v>89</v>
      </c>
      <c r="E8" s="32" t="s">
        <v>89</v>
      </c>
      <c r="F8" s="29">
        <f>[1]!FF_MAD(F20:F39)</f>
        <v>3.421887159347534</v>
      </c>
      <c r="H8" s="1" t="s">
        <v>86</v>
      </c>
      <c r="I8" s="30" t="s">
        <v>89</v>
      </c>
      <c r="J8" s="31" t="s">
        <v>89</v>
      </c>
      <c r="K8" s="32" t="s">
        <v>89</v>
      </c>
      <c r="L8" s="29">
        <f>[1]!FF_MAD(L20:L39)</f>
        <v>3.7272884845733643</v>
      </c>
      <c r="N8" s="1" t="s">
        <v>86</v>
      </c>
      <c r="O8" s="30" t="s">
        <v>89</v>
      </c>
      <c r="P8" s="31" t="s">
        <v>89</v>
      </c>
      <c r="Q8" s="32" t="s">
        <v>89</v>
      </c>
      <c r="R8" s="32" t="s">
        <v>89</v>
      </c>
      <c r="S8" s="29">
        <f>[1]!FF_MAD(S20:S39)</f>
        <v>5.256119728088379</v>
      </c>
      <c r="U8" s="1" t="s">
        <v>86</v>
      </c>
      <c r="V8" s="30" t="s">
        <v>89</v>
      </c>
      <c r="W8" s="31" t="s">
        <v>89</v>
      </c>
      <c r="X8" s="32" t="s">
        <v>89</v>
      </c>
      <c r="Y8" s="32" t="s">
        <v>89</v>
      </c>
      <c r="Z8" s="29">
        <f>[1]!FF_MAD(Z20:Z39)</f>
        <v>4.390491008758545</v>
      </c>
      <c r="AB8" s="1" t="s">
        <v>86</v>
      </c>
      <c r="AC8" s="32" t="s">
        <v>89</v>
      </c>
      <c r="AD8" s="30" t="s">
        <v>89</v>
      </c>
      <c r="AE8" s="31" t="s">
        <v>89</v>
      </c>
      <c r="AF8" s="32" t="s">
        <v>89</v>
      </c>
      <c r="AG8" s="29">
        <f>[1]!FF_MAD(AG20:AG39)</f>
        <v>3.261497974395752</v>
      </c>
      <c r="AH8" s="31" t="s">
        <v>89</v>
      </c>
      <c r="AI8" s="32" t="s">
        <v>89</v>
      </c>
      <c r="AJ8" s="29">
        <f>[1]!FF_MAD(AJ20:AJ39)</f>
        <v>4.069319248199463</v>
      </c>
    </row>
    <row r="9" spans="2:36" ht="12.75">
      <c r="B9" s="1" t="s">
        <v>87</v>
      </c>
      <c r="C9" s="33"/>
      <c r="D9" s="33"/>
      <c r="E9" s="33"/>
      <c r="F9" s="33"/>
      <c r="H9" s="1" t="s">
        <v>87</v>
      </c>
      <c r="I9" s="33"/>
      <c r="J9" s="33"/>
      <c r="K9" s="33"/>
      <c r="L9" s="33"/>
      <c r="N9" s="1" t="s">
        <v>87</v>
      </c>
      <c r="O9" s="33"/>
      <c r="P9" s="33"/>
      <c r="Q9" s="33"/>
      <c r="R9" s="33"/>
      <c r="S9" s="33"/>
      <c r="U9" s="1" t="s">
        <v>87</v>
      </c>
      <c r="V9" s="33"/>
      <c r="W9" s="33"/>
      <c r="X9" s="33"/>
      <c r="Y9" s="33"/>
      <c r="Z9" s="33"/>
      <c r="AB9" s="1" t="s">
        <v>87</v>
      </c>
      <c r="AC9" s="33"/>
      <c r="AD9" s="33"/>
      <c r="AE9" s="33"/>
      <c r="AF9" s="33"/>
      <c r="AG9" s="33"/>
      <c r="AH9" s="33"/>
      <c r="AI9" s="33"/>
      <c r="AJ9" s="33"/>
    </row>
    <row r="10" spans="2:36" ht="12.75">
      <c r="B10" s="4">
        <v>-9</v>
      </c>
      <c r="C10" s="23">
        <v>51.99955368041992</v>
      </c>
      <c r="D10" s="34" t="s">
        <v>89</v>
      </c>
      <c r="E10" s="35" t="s">
        <v>89</v>
      </c>
      <c r="F10" s="36" t="s">
        <v>89</v>
      </c>
      <c r="H10" s="4">
        <v>-9</v>
      </c>
      <c r="I10" s="23">
        <v>51.99955368041992</v>
      </c>
      <c r="J10" s="34" t="s">
        <v>89</v>
      </c>
      <c r="K10" s="35" t="s">
        <v>89</v>
      </c>
      <c r="L10" s="36" t="s">
        <v>89</v>
      </c>
      <c r="N10" s="4">
        <v>-9</v>
      </c>
      <c r="O10" s="23">
        <v>51.99955368041992</v>
      </c>
      <c r="P10" s="34" t="s">
        <v>89</v>
      </c>
      <c r="Q10" s="35" t="s">
        <v>89</v>
      </c>
      <c r="R10" s="35" t="s">
        <v>89</v>
      </c>
      <c r="S10" s="36" t="s">
        <v>89</v>
      </c>
      <c r="U10" s="4">
        <v>-9</v>
      </c>
      <c r="V10" s="23">
        <v>51.99955368041992</v>
      </c>
      <c r="W10" s="34" t="s">
        <v>89</v>
      </c>
      <c r="X10" s="35" t="s">
        <v>89</v>
      </c>
      <c r="Y10" s="35" t="s">
        <v>89</v>
      </c>
      <c r="Z10" s="36" t="s">
        <v>89</v>
      </c>
      <c r="AB10" s="4">
        <v>-9</v>
      </c>
      <c r="AC10" s="42">
        <v>53.12729263305664</v>
      </c>
      <c r="AD10" s="23">
        <v>61.53369903564453</v>
      </c>
      <c r="AE10" s="34" t="s">
        <v>89</v>
      </c>
      <c r="AF10" s="35" t="s">
        <v>89</v>
      </c>
      <c r="AG10" s="36" t="s">
        <v>89</v>
      </c>
      <c r="AH10" s="34" t="s">
        <v>89</v>
      </c>
      <c r="AI10" s="35" t="s">
        <v>89</v>
      </c>
      <c r="AJ10" s="36" t="s">
        <v>89</v>
      </c>
    </row>
    <row r="11" spans="2:36" ht="12.75">
      <c r="B11" s="4">
        <f aca="true" t="shared" si="2" ref="B11:B19">B10+1</f>
        <v>-8</v>
      </c>
      <c r="C11" s="23">
        <v>51.029720306396484</v>
      </c>
      <c r="D11" s="34" t="s">
        <v>89</v>
      </c>
      <c r="E11" s="35" t="s">
        <v>89</v>
      </c>
      <c r="F11" s="36" t="s">
        <v>89</v>
      </c>
      <c r="H11" s="4">
        <f aca="true" t="shared" si="3" ref="H11:H19">H10+1</f>
        <v>-8</v>
      </c>
      <c r="I11" s="23">
        <v>51.029720306396484</v>
      </c>
      <c r="J11" s="34" t="s">
        <v>89</v>
      </c>
      <c r="K11" s="35" t="s">
        <v>89</v>
      </c>
      <c r="L11" s="36" t="s">
        <v>89</v>
      </c>
      <c r="N11" s="4">
        <f aca="true" t="shared" si="4" ref="N11:N19">N10+1</f>
        <v>-8</v>
      </c>
      <c r="O11" s="23">
        <v>51.029720306396484</v>
      </c>
      <c r="P11" s="34" t="s">
        <v>89</v>
      </c>
      <c r="Q11" s="35" t="s">
        <v>89</v>
      </c>
      <c r="R11" s="35" t="str">
        <f>[1]!FF_LINEAR(P2:P11,Q2:Q11,REG1_REG_t1)</f>
        <v>***</v>
      </c>
      <c r="S11" s="36" t="s">
        <v>89</v>
      </c>
      <c r="U11" s="4">
        <f aca="true" t="shared" si="5" ref="U11:U19">U10+1</f>
        <v>-8</v>
      </c>
      <c r="V11" s="23">
        <v>51.029720306396484</v>
      </c>
      <c r="W11" s="34" t="s">
        <v>89</v>
      </c>
      <c r="X11" s="35" t="s">
        <v>89</v>
      </c>
      <c r="Y11" s="35" t="s">
        <v>89</v>
      </c>
      <c r="Z11" s="36" t="s">
        <v>89</v>
      </c>
      <c r="AB11" s="4">
        <f aca="true" t="shared" si="6" ref="AB11:AB19">AB10+1</f>
        <v>-8</v>
      </c>
      <c r="AC11" s="42">
        <v>44.27288818359375</v>
      </c>
      <c r="AD11" s="23">
        <v>41.1561279296875</v>
      </c>
      <c r="AE11" s="34" t="s">
        <v>89</v>
      </c>
      <c r="AF11" s="35" t="s">
        <v>89</v>
      </c>
      <c r="AG11" s="36" t="s">
        <v>89</v>
      </c>
      <c r="AH11" s="34" t="s">
        <v>89</v>
      </c>
      <c r="AI11" s="35" t="s">
        <v>89</v>
      </c>
      <c r="AJ11" s="36" t="s">
        <v>89</v>
      </c>
    </row>
    <row r="12" spans="2:36" ht="12.75">
      <c r="B12" s="4">
        <f t="shared" si="2"/>
        <v>-7</v>
      </c>
      <c r="C12" s="23">
        <v>44.85939407348633</v>
      </c>
      <c r="D12" s="34" t="s">
        <v>89</v>
      </c>
      <c r="E12" s="35" t="s">
        <v>89</v>
      </c>
      <c r="F12" s="36" t="s">
        <v>89</v>
      </c>
      <c r="H12" s="4">
        <f t="shared" si="3"/>
        <v>-7</v>
      </c>
      <c r="I12" s="23">
        <v>44.85939407348633</v>
      </c>
      <c r="J12" s="34" t="s">
        <v>89</v>
      </c>
      <c r="K12" s="35" t="s">
        <v>89</v>
      </c>
      <c r="L12" s="36" t="s">
        <v>89</v>
      </c>
      <c r="N12" s="4">
        <f t="shared" si="4"/>
        <v>-7</v>
      </c>
      <c r="O12" s="23">
        <v>44.85939407348633</v>
      </c>
      <c r="P12" s="34" t="s">
        <v>89</v>
      </c>
      <c r="Q12" s="35" t="s">
        <v>89</v>
      </c>
      <c r="R12" s="35" t="str">
        <f>[1]!FF_LINEAR(P3:P12,Q3:Q12,REG1_REG_t1)</f>
        <v>***</v>
      </c>
      <c r="S12" s="36" t="s">
        <v>89</v>
      </c>
      <c r="U12" s="4">
        <f t="shared" si="5"/>
        <v>-7</v>
      </c>
      <c r="V12" s="23">
        <v>44.85939407348633</v>
      </c>
      <c r="W12" s="34" t="s">
        <v>89</v>
      </c>
      <c r="X12" s="35" t="s">
        <v>89</v>
      </c>
      <c r="Y12" s="35" t="s">
        <v>89</v>
      </c>
      <c r="Z12" s="36" t="s">
        <v>89</v>
      </c>
      <c r="AB12" s="4">
        <f t="shared" si="6"/>
        <v>-7</v>
      </c>
      <c r="AC12" s="42">
        <v>50.893306732177734</v>
      </c>
      <c r="AD12" s="23">
        <v>47.600521087646484</v>
      </c>
      <c r="AE12" s="34" t="s">
        <v>89</v>
      </c>
      <c r="AF12" s="35" t="s">
        <v>89</v>
      </c>
      <c r="AG12" s="36" t="s">
        <v>89</v>
      </c>
      <c r="AH12" s="34" t="s">
        <v>89</v>
      </c>
      <c r="AI12" s="35" t="s">
        <v>89</v>
      </c>
      <c r="AJ12" s="36" t="s">
        <v>89</v>
      </c>
    </row>
    <row r="13" spans="2:36" ht="12.75">
      <c r="B13" s="4">
        <f t="shared" si="2"/>
        <v>-6</v>
      </c>
      <c r="C13" s="23">
        <v>56.31739807128906</v>
      </c>
      <c r="D13" s="34" t="s">
        <v>89</v>
      </c>
      <c r="E13" s="35" t="s">
        <v>89</v>
      </c>
      <c r="F13" s="36" t="s">
        <v>89</v>
      </c>
      <c r="H13" s="4">
        <f t="shared" si="3"/>
        <v>-6</v>
      </c>
      <c r="I13" s="23">
        <v>56.31739807128906</v>
      </c>
      <c r="J13" s="34" t="s">
        <v>89</v>
      </c>
      <c r="K13" s="35" t="s">
        <v>89</v>
      </c>
      <c r="L13" s="36" t="s">
        <v>89</v>
      </c>
      <c r="N13" s="4">
        <f t="shared" si="4"/>
        <v>-6</v>
      </c>
      <c r="O13" s="23">
        <v>56.31739807128906</v>
      </c>
      <c r="P13" s="34" t="s">
        <v>89</v>
      </c>
      <c r="Q13" s="35" t="s">
        <v>89</v>
      </c>
      <c r="R13" s="35" t="str">
        <f>[1]!FF_LINEAR(P4:P13,Q4:Q13,REG1_REG_t1)</f>
        <v>***</v>
      </c>
      <c r="S13" s="36" t="s">
        <v>89</v>
      </c>
      <c r="U13" s="4">
        <f t="shared" si="5"/>
        <v>-6</v>
      </c>
      <c r="V13" s="23">
        <v>56.31739807128906</v>
      </c>
      <c r="W13" s="34" t="s">
        <v>89</v>
      </c>
      <c r="X13" s="35" t="s">
        <v>89</v>
      </c>
      <c r="Y13" s="35" t="s">
        <v>89</v>
      </c>
      <c r="Z13" s="36" t="s">
        <v>89</v>
      </c>
      <c r="AB13" s="4">
        <f t="shared" si="6"/>
        <v>-6</v>
      </c>
      <c r="AC13" s="42">
        <v>47.9205322265625</v>
      </c>
      <c r="AD13" s="23">
        <v>54.889766693115234</v>
      </c>
      <c r="AE13" s="34" t="s">
        <v>89</v>
      </c>
      <c r="AF13" s="35" t="s">
        <v>89</v>
      </c>
      <c r="AG13" s="36" t="s">
        <v>89</v>
      </c>
      <c r="AH13" s="34" t="s">
        <v>89</v>
      </c>
      <c r="AI13" s="35" t="s">
        <v>89</v>
      </c>
      <c r="AJ13" s="36" t="s">
        <v>89</v>
      </c>
    </row>
    <row r="14" spans="2:36" ht="12.75">
      <c r="B14" s="4">
        <f t="shared" si="2"/>
        <v>-5</v>
      </c>
      <c r="C14" s="23">
        <v>51.32567596435547</v>
      </c>
      <c r="D14" s="34" t="s">
        <v>89</v>
      </c>
      <c r="E14" s="35" t="s">
        <v>89</v>
      </c>
      <c r="F14" s="36" t="s">
        <v>89</v>
      </c>
      <c r="H14" s="4">
        <f t="shared" si="3"/>
        <v>-5</v>
      </c>
      <c r="I14" s="23">
        <v>51.32567596435547</v>
      </c>
      <c r="J14" s="34" t="s">
        <v>89</v>
      </c>
      <c r="K14" s="35" t="s">
        <v>89</v>
      </c>
      <c r="L14" s="36" t="s">
        <v>89</v>
      </c>
      <c r="N14" s="4">
        <f t="shared" si="4"/>
        <v>-5</v>
      </c>
      <c r="O14" s="23">
        <v>51.32567596435547</v>
      </c>
      <c r="P14" s="34" t="s">
        <v>89</v>
      </c>
      <c r="Q14" s="35" t="s">
        <v>89</v>
      </c>
      <c r="R14" s="35" t="str">
        <f>[1]!FF_LINEAR(P5:P14,Q5:Q14,REG1_REG_t1)</f>
        <v>***</v>
      </c>
      <c r="S14" s="36" t="s">
        <v>89</v>
      </c>
      <c r="U14" s="4">
        <f t="shared" si="5"/>
        <v>-5</v>
      </c>
      <c r="V14" s="23">
        <v>51.32567596435547</v>
      </c>
      <c r="W14" s="34" t="s">
        <v>89</v>
      </c>
      <c r="X14" s="35" t="s">
        <v>89</v>
      </c>
      <c r="Y14" s="35" t="s">
        <v>89</v>
      </c>
      <c r="Z14" s="36" t="s">
        <v>89</v>
      </c>
      <c r="AB14" s="4">
        <f t="shared" si="6"/>
        <v>-5</v>
      </c>
      <c r="AC14" s="42">
        <v>51.587921142578125</v>
      </c>
      <c r="AD14" s="23">
        <v>46.61761474609375</v>
      </c>
      <c r="AE14" s="34" t="s">
        <v>89</v>
      </c>
      <c r="AF14" s="35" t="s">
        <v>89</v>
      </c>
      <c r="AG14" s="36" t="s">
        <v>89</v>
      </c>
      <c r="AH14" s="34" t="s">
        <v>89</v>
      </c>
      <c r="AI14" s="35" t="s">
        <v>89</v>
      </c>
      <c r="AJ14" s="36" t="s">
        <v>89</v>
      </c>
    </row>
    <row r="15" spans="2:36" ht="12.75">
      <c r="B15" s="4">
        <f t="shared" si="2"/>
        <v>-4</v>
      </c>
      <c r="C15" s="23">
        <v>50.14668273925781</v>
      </c>
      <c r="D15" s="34" t="s">
        <v>89</v>
      </c>
      <c r="E15" s="35" t="s">
        <v>89</v>
      </c>
      <c r="F15" s="36" t="s">
        <v>89</v>
      </c>
      <c r="H15" s="4">
        <f t="shared" si="3"/>
        <v>-4</v>
      </c>
      <c r="I15" s="23">
        <v>50.14668273925781</v>
      </c>
      <c r="J15" s="34" t="s">
        <v>89</v>
      </c>
      <c r="K15" s="35" t="s">
        <v>89</v>
      </c>
      <c r="L15" s="36" t="s">
        <v>89</v>
      </c>
      <c r="N15" s="4">
        <f t="shared" si="4"/>
        <v>-4</v>
      </c>
      <c r="O15" s="23">
        <v>50.14668273925781</v>
      </c>
      <c r="P15" s="34" t="s">
        <v>89</v>
      </c>
      <c r="Q15" s="35" t="s">
        <v>89</v>
      </c>
      <c r="R15" s="35" t="str">
        <f>[1]!FF_LINEAR(P6:P15,Q6:Q15,REG1_REG_t1)</f>
        <v>***</v>
      </c>
      <c r="S15" s="36" t="s">
        <v>89</v>
      </c>
      <c r="U15" s="4">
        <f t="shared" si="5"/>
        <v>-4</v>
      </c>
      <c r="V15" s="23">
        <v>50.14668273925781</v>
      </c>
      <c r="W15" s="34" t="s">
        <v>89</v>
      </c>
      <c r="X15" s="35" t="s">
        <v>89</v>
      </c>
      <c r="Y15" s="35" t="s">
        <v>89</v>
      </c>
      <c r="Z15" s="36" t="s">
        <v>89</v>
      </c>
      <c r="AB15" s="4">
        <f t="shared" si="6"/>
        <v>-4</v>
      </c>
      <c r="AC15" s="42">
        <v>42.784637451171875</v>
      </c>
      <c r="AD15" s="23">
        <v>41.60325241088867</v>
      </c>
      <c r="AE15" s="34" t="s">
        <v>89</v>
      </c>
      <c r="AF15" s="35" t="s">
        <v>89</v>
      </c>
      <c r="AG15" s="36" t="s">
        <v>89</v>
      </c>
      <c r="AH15" s="34" t="s">
        <v>89</v>
      </c>
      <c r="AI15" s="35" t="s">
        <v>89</v>
      </c>
      <c r="AJ15" s="36" t="s">
        <v>89</v>
      </c>
    </row>
    <row r="16" spans="2:36" ht="12.75">
      <c r="B16" s="4">
        <f t="shared" si="2"/>
        <v>-3</v>
      </c>
      <c r="C16" s="23">
        <v>38.75804138183594</v>
      </c>
      <c r="D16" s="34" t="s">
        <v>89</v>
      </c>
      <c r="E16" s="35" t="s">
        <v>89</v>
      </c>
      <c r="F16" s="36" t="s">
        <v>89</v>
      </c>
      <c r="H16" s="4">
        <f t="shared" si="3"/>
        <v>-3</v>
      </c>
      <c r="I16" s="23">
        <v>38.75804138183594</v>
      </c>
      <c r="J16" s="34" t="s">
        <v>89</v>
      </c>
      <c r="K16" s="35" t="s">
        <v>89</v>
      </c>
      <c r="L16" s="36" t="s">
        <v>89</v>
      </c>
      <c r="N16" s="4">
        <f t="shared" si="4"/>
        <v>-3</v>
      </c>
      <c r="O16" s="23">
        <v>38.75804138183594</v>
      </c>
      <c r="P16" s="34" t="s">
        <v>89</v>
      </c>
      <c r="Q16" s="35" t="s">
        <v>89</v>
      </c>
      <c r="R16" s="35" t="str">
        <f>[1]!FF_LINEAR(P7:P16,Q7:Q16,REG1_REG_t1)</f>
        <v>***</v>
      </c>
      <c r="S16" s="36" t="s">
        <v>89</v>
      </c>
      <c r="U16" s="4">
        <f t="shared" si="5"/>
        <v>-3</v>
      </c>
      <c r="V16" s="23">
        <v>38.75804138183594</v>
      </c>
      <c r="W16" s="34" t="s">
        <v>89</v>
      </c>
      <c r="X16" s="35" t="s">
        <v>89</v>
      </c>
      <c r="Y16" s="35" t="s">
        <v>89</v>
      </c>
      <c r="Z16" s="36" t="s">
        <v>89</v>
      </c>
      <c r="AB16" s="4">
        <f t="shared" si="6"/>
        <v>-3</v>
      </c>
      <c r="AC16" s="42">
        <v>50.23041534423828</v>
      </c>
      <c r="AD16" s="23">
        <v>48.84740447998047</v>
      </c>
      <c r="AE16" s="34" t="s">
        <v>89</v>
      </c>
      <c r="AF16" s="35" t="s">
        <v>89</v>
      </c>
      <c r="AG16" s="36" t="s">
        <v>89</v>
      </c>
      <c r="AH16" s="34" t="s">
        <v>89</v>
      </c>
      <c r="AI16" s="35" t="s">
        <v>89</v>
      </c>
      <c r="AJ16" s="36" t="s">
        <v>89</v>
      </c>
    </row>
    <row r="17" spans="2:36" ht="12.75">
      <c r="B17" s="4">
        <f t="shared" si="2"/>
        <v>-2</v>
      </c>
      <c r="C17" s="23">
        <v>41.41962432861328</v>
      </c>
      <c r="D17" s="34" t="s">
        <v>89</v>
      </c>
      <c r="E17" s="35" t="s">
        <v>89</v>
      </c>
      <c r="F17" s="36" t="s">
        <v>89</v>
      </c>
      <c r="H17" s="4">
        <f t="shared" si="3"/>
        <v>-2</v>
      </c>
      <c r="I17" s="23">
        <v>41.41962432861328</v>
      </c>
      <c r="J17" s="34" t="s">
        <v>89</v>
      </c>
      <c r="K17" s="35" t="s">
        <v>89</v>
      </c>
      <c r="L17" s="36" t="s">
        <v>89</v>
      </c>
      <c r="N17" s="4">
        <f t="shared" si="4"/>
        <v>-2</v>
      </c>
      <c r="O17" s="23">
        <v>41.41962432861328</v>
      </c>
      <c r="P17" s="34" t="s">
        <v>89</v>
      </c>
      <c r="Q17" s="35" t="s">
        <v>89</v>
      </c>
      <c r="R17" s="35" t="str">
        <f>[1]!FF_LINEAR(P8:P17,Q8:Q17,REG1_REG_t1)</f>
        <v>***</v>
      </c>
      <c r="S17" s="36" t="s">
        <v>89</v>
      </c>
      <c r="U17" s="4">
        <f t="shared" si="5"/>
        <v>-2</v>
      </c>
      <c r="V17" s="23">
        <v>41.41962432861328</v>
      </c>
      <c r="W17" s="34" t="s">
        <v>89</v>
      </c>
      <c r="X17" s="35" t="s">
        <v>89</v>
      </c>
      <c r="Y17" s="35" t="s">
        <v>89</v>
      </c>
      <c r="Z17" s="36" t="s">
        <v>89</v>
      </c>
      <c r="AB17" s="4">
        <f t="shared" si="6"/>
        <v>-2</v>
      </c>
      <c r="AC17" s="42">
        <v>50.834259033203125</v>
      </c>
      <c r="AD17" s="23">
        <v>55.38507843017578</v>
      </c>
      <c r="AE17" s="34" t="s">
        <v>89</v>
      </c>
      <c r="AF17" s="35" t="s">
        <v>89</v>
      </c>
      <c r="AG17" s="36" t="s">
        <v>89</v>
      </c>
      <c r="AH17" s="34" t="s">
        <v>89</v>
      </c>
      <c r="AI17" s="35" t="s">
        <v>89</v>
      </c>
      <c r="AJ17" s="36" t="s">
        <v>89</v>
      </c>
    </row>
    <row r="18" spans="2:36" ht="12.75">
      <c r="B18" s="4">
        <f t="shared" si="2"/>
        <v>-1</v>
      </c>
      <c r="C18" s="23">
        <v>50.6406135559082</v>
      </c>
      <c r="D18" s="34" t="s">
        <v>89</v>
      </c>
      <c r="E18" s="35" t="s">
        <v>89</v>
      </c>
      <c r="F18" s="36" t="s">
        <v>89</v>
      </c>
      <c r="H18" s="4">
        <f t="shared" si="3"/>
        <v>-1</v>
      </c>
      <c r="I18" s="23">
        <v>50.6406135559082</v>
      </c>
      <c r="J18" s="34" t="s">
        <v>89</v>
      </c>
      <c r="K18" s="35" t="s">
        <v>89</v>
      </c>
      <c r="L18" s="36" t="s">
        <v>89</v>
      </c>
      <c r="N18" s="4">
        <f t="shared" si="4"/>
        <v>-1</v>
      </c>
      <c r="O18" s="23">
        <v>50.6406135559082</v>
      </c>
      <c r="P18" s="34" t="s">
        <v>89</v>
      </c>
      <c r="Q18" s="35" t="s">
        <v>89</v>
      </c>
      <c r="R18" s="35" t="str">
        <f>[1]!FF_LINEAR(P9:P18,Q9:Q18,REG1_REG_t1)</f>
        <v>***</v>
      </c>
      <c r="S18" s="36" t="s">
        <v>89</v>
      </c>
      <c r="U18" s="4">
        <f t="shared" si="5"/>
        <v>-1</v>
      </c>
      <c r="V18" s="23">
        <v>50.6406135559082</v>
      </c>
      <c r="W18" s="34" t="s">
        <v>89</v>
      </c>
      <c r="X18" s="35" t="s">
        <v>89</v>
      </c>
      <c r="Y18" s="35" t="s">
        <v>89</v>
      </c>
      <c r="Z18" s="36" t="s">
        <v>89</v>
      </c>
      <c r="AB18" s="4">
        <f t="shared" si="6"/>
        <v>-1</v>
      </c>
      <c r="AC18" s="42">
        <v>59.71343994140625</v>
      </c>
      <c r="AD18" s="23">
        <v>44.132816314697266</v>
      </c>
      <c r="AE18" s="34" t="s">
        <v>89</v>
      </c>
      <c r="AF18" s="35" t="s">
        <v>89</v>
      </c>
      <c r="AG18" s="36" t="s">
        <v>89</v>
      </c>
      <c r="AH18" s="34" t="s">
        <v>89</v>
      </c>
      <c r="AI18" s="35" t="s">
        <v>89</v>
      </c>
      <c r="AJ18" s="36" t="s">
        <v>89</v>
      </c>
    </row>
    <row r="19" spans="2:36" ht="12.75">
      <c r="B19" s="4">
        <f t="shared" si="2"/>
        <v>0</v>
      </c>
      <c r="C19" s="23">
        <v>52.60029602050781</v>
      </c>
      <c r="D19" s="34">
        <f>[1]!FF_AVERAGE(C10:C19,MA1_MA1)</f>
        <v>48.909698486328125</v>
      </c>
      <c r="E19" s="35" t="str">
        <f>[1]!FF_CONSTANT(D10:D19,MA1_MA_t1)</f>
        <v>***</v>
      </c>
      <c r="F19" s="36" t="s">
        <v>89</v>
      </c>
      <c r="H19" s="4">
        <f t="shared" si="3"/>
        <v>0</v>
      </c>
      <c r="I19" s="23">
        <v>52.60029602050781</v>
      </c>
      <c r="J19" s="34">
        <f>[1]!FF_AVERAGE(I10:I19,10)</f>
        <v>48.909698486328125</v>
      </c>
      <c r="K19" s="35" t="str">
        <f>[1]!FF_CONSTANT(J10:J19,EXP1_EXP_t1)</f>
        <v>***</v>
      </c>
      <c r="L19" s="36" t="s">
        <v>89</v>
      </c>
      <c r="N19" s="4">
        <f t="shared" si="4"/>
        <v>0</v>
      </c>
      <c r="O19" s="23">
        <v>52.60029602050781</v>
      </c>
      <c r="P19" s="34">
        <f>[1]!FF_REG_A(O10:O19,REG1_REG1)</f>
        <v>47.04497528076172</v>
      </c>
      <c r="Q19" s="35">
        <f>[1]!FF_REG_B(O10:O19,REG1_REG1)</f>
        <v>-0.414383202791214</v>
      </c>
      <c r="R19" s="35" t="str">
        <f>[1]!FF_LINEAR(P10:P19,Q10:Q19,REG1_REG_t1)</f>
        <v>***</v>
      </c>
      <c r="S19" s="36" t="s">
        <v>89</v>
      </c>
      <c r="U19" s="4">
        <f t="shared" si="5"/>
        <v>0</v>
      </c>
      <c r="V19" s="23">
        <v>52.60029602050781</v>
      </c>
      <c r="W19" s="34">
        <f>[1]!FF_REG_A(V9:V19,10)</f>
        <v>47.04497528076172</v>
      </c>
      <c r="X19" s="35">
        <f>[1]!FF_REG_B(V9:V19,10)</f>
        <v>-0.414383202791214</v>
      </c>
      <c r="Y19" s="35" t="s">
        <v>89</v>
      </c>
      <c r="Z19" s="36" t="s">
        <v>89</v>
      </c>
      <c r="AB19" s="4">
        <f t="shared" si="6"/>
        <v>0</v>
      </c>
      <c r="AC19" s="42">
        <v>57.55793380737305</v>
      </c>
      <c r="AD19" s="23">
        <v>54.874839782714844</v>
      </c>
      <c r="AE19" s="34">
        <f>[1]!FF_AVERAGE(AC10:AC19,MA2_MA1)</f>
        <v>50.89226531982422</v>
      </c>
      <c r="AF19" s="35" t="str">
        <f>[1]!FF_CONSTANT(AE10:AE19,MA2_MA_t1)</f>
        <v>***</v>
      </c>
      <c r="AG19" s="36" t="s">
        <v>89</v>
      </c>
      <c r="AH19" s="34">
        <f>[1]!FF_AVERAGE(AD10:AD19,MA2_MA2)</f>
        <v>49.66411209106445</v>
      </c>
      <c r="AI19" s="35" t="str">
        <f>[1]!FF_CONSTANT(AH10:AH19,MA2_MA_t2)</f>
        <v>***</v>
      </c>
      <c r="AJ19" s="36" t="s">
        <v>89</v>
      </c>
    </row>
    <row r="20" spans="2:36" ht="12.75">
      <c r="B20">
        <f>B19+1</f>
        <v>1</v>
      </c>
      <c r="C20" s="24">
        <v>52.82359313964844</v>
      </c>
      <c r="D20" s="37">
        <f>[1]!FF_AVERAGE(C11:C20,MA1_MA1)</f>
        <v>48.992103576660156</v>
      </c>
      <c r="E20" s="38" t="str">
        <f>[1]!FF_CONSTANT(D11:D20,MA1_MA_t1)</f>
        <v>***</v>
      </c>
      <c r="F20" s="39" t="str">
        <f>[1]!FF_ERR(C20,E20)</f>
        <v>***</v>
      </c>
      <c r="H20">
        <f>H19+1</f>
        <v>1</v>
      </c>
      <c r="I20" s="24">
        <v>52.82359313964844</v>
      </c>
      <c r="J20" s="37">
        <f>[1]!FF_EXP(I20,J19,EXP1_EXP1)</f>
        <v>49.62131571723057</v>
      </c>
      <c r="K20" s="38" t="str">
        <f>[1]!FF_CONSTANT(J11:J20,EXP1_EXP_t1)</f>
        <v>***</v>
      </c>
      <c r="L20" s="39" t="str">
        <f>[1]!FF_ERR(I20,K20)</f>
        <v>***</v>
      </c>
      <c r="N20">
        <f>N19+1</f>
        <v>1</v>
      </c>
      <c r="O20" s="24">
        <v>52.82359313964844</v>
      </c>
      <c r="P20" s="37">
        <f>[1]!FF_REG_A(O11:O20,REG1_REG1)</f>
        <v>49.01503372192383</v>
      </c>
      <c r="Q20" s="40">
        <f>[1]!FF_REG_B(O11:O20,REG1_REG1)</f>
        <v>0.005095325876027346</v>
      </c>
      <c r="R20" s="38" t="str">
        <f>[1]!FF_LINEAR(P11:P20,Q11:Q20,REG1_REG_t1)</f>
        <v>***</v>
      </c>
      <c r="S20" s="39" t="str">
        <f>[1]!FF_ERR(O20,R20)</f>
        <v>***</v>
      </c>
      <c r="U20">
        <f>U19+1</f>
        <v>1</v>
      </c>
      <c r="V20" s="24">
        <v>52.82359313964844</v>
      </c>
      <c r="W20" s="37">
        <f>[1]!FF_EXP_A(V20,W19,X19,EXP_T_AlphaT1)</f>
        <v>47.75659230456028</v>
      </c>
      <c r="X20" s="40">
        <f>[1]!FF_EXP_B(W20,W19,X19,EXP_T_BetaT1)</f>
        <v>-0.20965588276445113</v>
      </c>
      <c r="Y20" s="38" t="str">
        <f>[1]!FF_LINEAR(W11:W20,X11:X20,EXP_T_ExpT_t1)</f>
        <v>***</v>
      </c>
      <c r="Z20" s="39" t="str">
        <f>[1]!FF_ERR(V20,Y20)</f>
        <v>***</v>
      </c>
      <c r="AB20">
        <f>AB19+1</f>
        <v>1</v>
      </c>
      <c r="AC20" s="25">
        <v>52.656349182128906</v>
      </c>
      <c r="AD20" s="24">
        <v>42.1682243347168</v>
      </c>
      <c r="AE20" s="37">
        <f>[1]!FF_AVERAGE(AC11:AC20,MA2_MA1)</f>
        <v>50.84516906738281</v>
      </c>
      <c r="AF20" s="38">
        <f>[1]!FF_CONSTANT(AE11:AE20,MA2_MA_t1)</f>
        <v>50.89226531982422</v>
      </c>
      <c r="AG20" s="39">
        <f>[1]!FF_ERR(AC20,AF20)</f>
        <v>1.7640838623046875</v>
      </c>
      <c r="AH20" s="37">
        <f>[1]!FF_AVERAGE(AD11:AD20,MA2_MA2)</f>
        <v>47.727561950683594</v>
      </c>
      <c r="AI20" s="38" t="str">
        <f>[1]!FF_CONSTANT(AH11:AH20,MA2_MA_t2)</f>
        <v>***</v>
      </c>
      <c r="AJ20" s="39" t="str">
        <f>[1]!FF_ERR(AD20,AI20)</f>
        <v>***</v>
      </c>
    </row>
    <row r="21" spans="2:36" ht="12.75">
      <c r="B21">
        <f aca="true" t="shared" si="7" ref="B21:B39">B20+1</f>
        <v>2</v>
      </c>
      <c r="C21" s="25">
        <v>50.527015686035156</v>
      </c>
      <c r="D21" s="37">
        <f>[1]!FF_AVERAGE(C12:C21,MA1_MA1)</f>
        <v>48.941829681396484</v>
      </c>
      <c r="E21" s="38">
        <f>[1]!FF_CONSTANT(D12:D21,MA1_MA_t1)</f>
        <v>48.909698486328125</v>
      </c>
      <c r="F21" s="39">
        <f>[1]!FF_ERR(C21,E21)</f>
        <v>1.6173171997070312</v>
      </c>
      <c r="H21">
        <f aca="true" t="shared" si="8" ref="H21:H39">H20+1</f>
        <v>2</v>
      </c>
      <c r="I21" s="25">
        <v>50.527015686035156</v>
      </c>
      <c r="J21" s="37">
        <f>[1]!FF_EXP(I21,J20,EXP1_EXP1)</f>
        <v>49.785988443739036</v>
      </c>
      <c r="K21" s="38">
        <f>[1]!FF_CONSTANT(J12:J21,EXP1_EXP_t1)</f>
        <v>48.909698486328125</v>
      </c>
      <c r="L21" s="39">
        <f>[1]!FF_ERR(I21,K21)</f>
        <v>1.6173171997070312</v>
      </c>
      <c r="N21">
        <f aca="true" t="shared" si="9" ref="N21:N39">N20+1</f>
        <v>2</v>
      </c>
      <c r="O21" s="25">
        <v>50.527015686035156</v>
      </c>
      <c r="P21" s="37">
        <f>[1]!FF_REG_A(O12:O21,REG1_REG1)</f>
        <v>49.95277404785156</v>
      </c>
      <c r="Q21" s="40">
        <f>[1]!FF_REG_B(O12:O21,REG1_REG1)</f>
        <v>0.22465431690216064</v>
      </c>
      <c r="R21" s="38">
        <f>[1]!FF_LINEAR(P12:P21,Q12:Q21,REG1_REG_t1)</f>
        <v>46.21620887517929</v>
      </c>
      <c r="S21" s="39">
        <f>[1]!FF_ERR(O21,R21)</f>
        <v>4.3108068108558655</v>
      </c>
      <c r="U21">
        <f aca="true" t="shared" si="10" ref="U21:U39">U20+1</f>
        <v>2</v>
      </c>
      <c r="V21" s="25">
        <v>50.527015686035156</v>
      </c>
      <c r="W21" s="37">
        <f>[1]!FF_EXP_A(V21,W20,X20,EXP_T_AlphaT1)</f>
        <v>48.08876903144176</v>
      </c>
      <c r="X21" s="40">
        <f>[1]!FF_EXP_B(W21,W20,X20,EXP_T_BetaT1)</f>
        <v>-0.11114085989285125</v>
      </c>
      <c r="Y21" s="38">
        <f>[1]!FF_LINEAR(W12:W21,X12:X21,EXP_T_ExpT_t1)</f>
        <v>46.21620887517929</v>
      </c>
      <c r="Z21" s="39">
        <f>[1]!FF_ERR(V21,Y21)</f>
        <v>4.3108068108558655</v>
      </c>
      <c r="AB21">
        <f aca="true" t="shared" si="11" ref="AB21:AB39">AB20+1</f>
        <v>2</v>
      </c>
      <c r="AC21" s="25">
        <v>45.85863494873047</v>
      </c>
      <c r="AD21" s="24">
        <v>52.24354553222656</v>
      </c>
      <c r="AE21" s="37">
        <f>[1]!FF_AVERAGE(AC12:AC21,MA2_MA1)</f>
        <v>51.00374221801758</v>
      </c>
      <c r="AF21" s="38">
        <f>[1]!FF_CONSTANT(AE12:AE21,MA2_MA_t1)</f>
        <v>50.84516906738281</v>
      </c>
      <c r="AG21" s="39">
        <f>[1]!FF_ERR(AC21,AF21)</f>
        <v>-4.986534118652344</v>
      </c>
      <c r="AH21" s="37">
        <f>[1]!FF_AVERAGE(AD12:AD21,MA2_MA2)</f>
        <v>48.836307525634766</v>
      </c>
      <c r="AI21" s="38" t="str">
        <f>[1]!FF_CONSTANT(AH12:AH21,MA2_MA_t2)</f>
        <v>***</v>
      </c>
      <c r="AJ21" s="39" t="str">
        <f>[1]!FF_ERR(AD21,AI21)</f>
        <v>***</v>
      </c>
    </row>
    <row r="22" spans="2:36" ht="12.75">
      <c r="B22">
        <f t="shared" si="7"/>
        <v>3</v>
      </c>
      <c r="C22" s="25">
        <v>52.653533935546875</v>
      </c>
      <c r="D22" s="37">
        <f>[1]!FF_AVERAGE(C13:C22,MA1_MA1)</f>
        <v>49.72124481201172</v>
      </c>
      <c r="E22" s="38">
        <f>[1]!FF_CONSTANT(D13:D22,MA1_MA_t1)</f>
        <v>48.992103576660156</v>
      </c>
      <c r="F22" s="39">
        <f>[1]!FF_ERR(C22,E22)</f>
        <v>3.6614303588867188</v>
      </c>
      <c r="H22">
        <f t="shared" si="8"/>
        <v>3</v>
      </c>
      <c r="I22" s="25">
        <v>52.653533935546875</v>
      </c>
      <c r="J22" s="37">
        <f>[1]!FF_EXP(I22,J21,EXP1_EXP1)</f>
        <v>50.307360366878555</v>
      </c>
      <c r="K22" s="38">
        <f>[1]!FF_CONSTANT(J13:J22,EXP1_EXP_t1)</f>
        <v>49.62131571723057</v>
      </c>
      <c r="L22" s="39">
        <f>[1]!FF_ERR(I22,K22)</f>
        <v>3.0322182183163022</v>
      </c>
      <c r="N22">
        <f t="shared" si="9"/>
        <v>3</v>
      </c>
      <c r="O22" s="25">
        <v>52.653533935546875</v>
      </c>
      <c r="P22" s="37">
        <f>[1]!FF_REG_A(O13:O22,REG1_REG1)</f>
        <v>50.418514251708984</v>
      </c>
      <c r="Q22" s="40">
        <f>[1]!FF_REG_B(O13:O22,REG1_REG1)</f>
        <v>0.15494827926158905</v>
      </c>
      <c r="R22" s="38">
        <f>[1]!FF_LINEAR(P13:P22,Q13:Q22,REG1_REG_t1)</f>
        <v>49.02522437367588</v>
      </c>
      <c r="S22" s="39">
        <f>[1]!FF_ERR(O22,R22)</f>
        <v>3.628309561870992</v>
      </c>
      <c r="U22">
        <f t="shared" si="10"/>
        <v>3</v>
      </c>
      <c r="V22" s="25">
        <v>52.653533935546875</v>
      </c>
      <c r="W22" s="37">
        <f>[1]!FF_EXP_A(V22,W21,X21,EXP_T_AlphaT1)</f>
        <v>48.82779288124905</v>
      </c>
      <c r="X22" s="40">
        <f>[1]!FF_EXP_B(W22,W21,X21,EXP_T_BetaT1)</f>
        <v>0.04343454647751786</v>
      </c>
      <c r="Y22" s="38">
        <f>[1]!FF_LINEAR(W13:W22,X13:X22,EXP_T_ExpT_t1)</f>
        <v>47.337280539031376</v>
      </c>
      <c r="Z22" s="39">
        <f>[1]!FF_ERR(V22,Y22)</f>
        <v>5.316253396515499</v>
      </c>
      <c r="AB22">
        <f t="shared" si="11"/>
        <v>3</v>
      </c>
      <c r="AC22" s="25">
        <v>50.55878829956055</v>
      </c>
      <c r="AD22" s="24">
        <v>44.55177307128906</v>
      </c>
      <c r="AE22" s="37">
        <f>[1]!FF_AVERAGE(AC13:AC22,MA2_MA1)</f>
        <v>50.97029113769531</v>
      </c>
      <c r="AF22" s="38">
        <f>[1]!FF_CONSTANT(AE13:AE22,MA2_MA_t1)</f>
        <v>51.00374221801758</v>
      </c>
      <c r="AG22" s="39">
        <f>[1]!FF_ERR(AC22,AF22)</f>
        <v>-0.44495391845703125</v>
      </c>
      <c r="AH22" s="37">
        <f>[1]!FF_AVERAGE(AD13:AD22,MA2_MA2)</f>
        <v>48.531429290771484</v>
      </c>
      <c r="AI22" s="38">
        <f>[1]!FF_CONSTANT(AH13:AH22,MA2_MA_t2)</f>
        <v>49.66411209106445</v>
      </c>
      <c r="AJ22" s="39">
        <f>[1]!FF_ERR(AD22,AI22)</f>
        <v>-5.112339019775391</v>
      </c>
    </row>
    <row r="23" spans="2:36" ht="12.75">
      <c r="B23">
        <f t="shared" si="7"/>
        <v>4</v>
      </c>
      <c r="C23" s="25">
        <v>38.295753479003906</v>
      </c>
      <c r="D23" s="37">
        <f>[1]!FF_AVERAGE(C14:C23,MA1_MA1)</f>
        <v>47.9190788269043</v>
      </c>
      <c r="E23" s="38">
        <f>[1]!FF_CONSTANT(D14:D23,MA1_MA_t1)</f>
        <v>48.941829681396484</v>
      </c>
      <c r="F23" s="39">
        <f>[1]!FF_ERR(C23,E23)</f>
        <v>-10.646076202392578</v>
      </c>
      <c r="H23">
        <f t="shared" si="8"/>
        <v>4</v>
      </c>
      <c r="I23" s="25">
        <v>38.295753479003906</v>
      </c>
      <c r="J23" s="37">
        <f>[1]!FF_EXP(I23,J22,EXP1_EXP1)</f>
        <v>48.123431776724296</v>
      </c>
      <c r="K23" s="38">
        <f>[1]!FF_CONSTANT(J14:J23,EXP1_EXP_t1)</f>
        <v>49.785988443739036</v>
      </c>
      <c r="L23" s="39">
        <f>[1]!FF_ERR(I23,K23)</f>
        <v>-11.49023496473513</v>
      </c>
      <c r="N23">
        <f t="shared" si="9"/>
        <v>4</v>
      </c>
      <c r="O23" s="25">
        <v>38.295753479003906</v>
      </c>
      <c r="P23" s="37">
        <f>[1]!FF_REG_A(O14:O23,REG1_REG1)</f>
        <v>47.79075622558594</v>
      </c>
      <c r="Q23" s="40">
        <f>[1]!FF_REG_B(O14:O23,REG1_REG1)</f>
        <v>-0.028516365215182304</v>
      </c>
      <c r="R23" s="38">
        <f>[1]!FF_LINEAR(P14:P23,Q14:Q23,REG1_REG_t1)</f>
        <v>50.402082681655884</v>
      </c>
      <c r="S23" s="39">
        <f>[1]!FF_ERR(O23,R23)</f>
        <v>-12.106329202651978</v>
      </c>
      <c r="U23">
        <f t="shared" si="10"/>
        <v>4</v>
      </c>
      <c r="V23" s="25">
        <v>38.295753479003906</v>
      </c>
      <c r="W23" s="37">
        <f>[1]!FF_EXP_A(V23,W22,X22,EXP_T_AlphaT1)</f>
        <v>46.948413925199965</v>
      </c>
      <c r="X23" s="40">
        <f>[1]!FF_EXP_B(W23,W22,X22,EXP_T_BetaT1)</f>
        <v>-0.3061679189462846</v>
      </c>
      <c r="Y23" s="38">
        <f>[1]!FF_LINEAR(W14:W23,X14:X23,EXP_T_ExpT_t1)</f>
        <v>47.86648731165605</v>
      </c>
      <c r="Z23" s="39">
        <f>[1]!FF_ERR(V23,Y23)</f>
        <v>-9.570733832652145</v>
      </c>
      <c r="AB23">
        <f t="shared" si="11"/>
        <v>4</v>
      </c>
      <c r="AC23" s="25">
        <v>50.83635330200195</v>
      </c>
      <c r="AD23" s="24">
        <v>46.2275390625</v>
      </c>
      <c r="AE23" s="37">
        <f>[1]!FF_AVERAGE(AC14:AC23,MA2_MA1)</f>
        <v>51.261871337890625</v>
      </c>
      <c r="AF23" s="38">
        <f>[1]!FF_CONSTANT(AE14:AE23,MA2_MA_t1)</f>
        <v>50.97029113769531</v>
      </c>
      <c r="AG23" s="39">
        <f>[1]!FF_ERR(AC23,AF23)</f>
        <v>-0.13393783569335938</v>
      </c>
      <c r="AH23" s="37">
        <f>[1]!FF_AVERAGE(AD14:AD23,MA2_MA2)</f>
        <v>47.66520690917969</v>
      </c>
      <c r="AI23" s="38">
        <f>[1]!FF_CONSTANT(AH14:AH23,MA2_MA_t2)</f>
        <v>47.727561950683594</v>
      </c>
      <c r="AJ23" s="39">
        <f>[1]!FF_ERR(AD23,AI23)</f>
        <v>-1.5000228881835938</v>
      </c>
    </row>
    <row r="24" spans="2:36" ht="12.75">
      <c r="B24">
        <f t="shared" si="7"/>
        <v>5</v>
      </c>
      <c r="C24" s="25">
        <v>42.461055755615234</v>
      </c>
      <c r="D24" s="37">
        <f>[1]!FF_AVERAGE(C15:C24,MA1_MA1)</f>
        <v>47.032615661621094</v>
      </c>
      <c r="E24" s="38">
        <f>[1]!FF_CONSTANT(D15:D24,MA1_MA_t1)</f>
        <v>49.72124481201172</v>
      </c>
      <c r="F24" s="39">
        <f>[1]!FF_ERR(C24,E24)</f>
        <v>-7.260189056396484</v>
      </c>
      <c r="H24">
        <f t="shared" si="8"/>
        <v>5</v>
      </c>
      <c r="I24" s="25">
        <v>42.461055755615234</v>
      </c>
      <c r="J24" s="37">
        <f>[1]!FF_EXP(I24,J23,EXP1_EXP1)</f>
        <v>47.093908833113204</v>
      </c>
      <c r="K24" s="38">
        <f>[1]!FF_CONSTANT(J15:J24,EXP1_EXP_t1)</f>
        <v>50.307360366878555</v>
      </c>
      <c r="L24" s="39">
        <f>[1]!FF_ERR(I24,K24)</f>
        <v>-7.846304611263321</v>
      </c>
      <c r="N24">
        <f t="shared" si="9"/>
        <v>5</v>
      </c>
      <c r="O24" s="25">
        <v>42.461055755615234</v>
      </c>
      <c r="P24" s="37">
        <f>[1]!FF_REG_A(O15:O24,REG1_REG1)</f>
        <v>46.586570739746094</v>
      </c>
      <c r="Q24" s="40">
        <f>[1]!FF_REG_B(O15:O24,REG1_REG1)</f>
        <v>-0.09912109375</v>
      </c>
      <c r="R24" s="38">
        <f>[1]!FF_LINEAR(P15:P24,Q15:Q24,REG1_REG_t1)</f>
        <v>50.72841081023216</v>
      </c>
      <c r="S24" s="39">
        <f>[1]!FF_ERR(O24,R24)</f>
        <v>-8.267355054616928</v>
      </c>
      <c r="U24">
        <f t="shared" si="10"/>
        <v>5</v>
      </c>
      <c r="V24" s="25">
        <v>42.461055755615234</v>
      </c>
      <c r="W24" s="37">
        <f>[1]!FF_EXP_A(V24,W23,X23,EXP_T_AlphaT1)</f>
        <v>45.88202957439047</v>
      </c>
      <c r="X24" s="40">
        <f>[1]!FF_EXP_B(W24,W23,X23,EXP_T_BetaT1)</f>
        <v>-0.44438909249527064</v>
      </c>
      <c r="Y24" s="38">
        <f>[1]!FF_LINEAR(W15:W24,X15:X24,EXP_T_ExpT_t1)</f>
        <v>48.91466197420409</v>
      </c>
      <c r="Z24" s="39">
        <f>[1]!FF_ERR(V24,Y24)</f>
        <v>-6.4536062185888525</v>
      </c>
      <c r="AB24">
        <f t="shared" si="11"/>
        <v>5</v>
      </c>
      <c r="AC24" s="25">
        <v>55.43963623046875</v>
      </c>
      <c r="AD24" s="24">
        <v>51.95664596557617</v>
      </c>
      <c r="AE24" s="37">
        <f>[1]!FF_AVERAGE(AC15:AC24,MA2_MA1)</f>
        <v>51.64704513549805</v>
      </c>
      <c r="AF24" s="38">
        <f>[1]!FF_CONSTANT(AE15:AE24,MA2_MA_t1)</f>
        <v>51.261871337890625</v>
      </c>
      <c r="AG24" s="39">
        <f>[1]!FF_ERR(AC24,AF24)</f>
        <v>4.177764892578125</v>
      </c>
      <c r="AH24" s="37">
        <f>[1]!FF_AVERAGE(AD15:AD24,MA2_MA2)</f>
        <v>48.19911193847656</v>
      </c>
      <c r="AI24" s="38">
        <f>[1]!FF_CONSTANT(AH15:AH24,MA2_MA_t2)</f>
        <v>48.836307525634766</v>
      </c>
      <c r="AJ24" s="39">
        <f>[1]!FF_ERR(AD24,AI24)</f>
        <v>3.1203384399414062</v>
      </c>
    </row>
    <row r="25" spans="2:36" ht="12.75">
      <c r="B25">
        <f t="shared" si="7"/>
        <v>6</v>
      </c>
      <c r="C25" s="25">
        <v>52.27191925048828</v>
      </c>
      <c r="D25" s="37">
        <f>[1]!FF_AVERAGE(C16:C25,MA1_MA1)</f>
        <v>47.245140075683594</v>
      </c>
      <c r="E25" s="38">
        <f>[1]!FF_CONSTANT(D16:D25,MA1_MA_t1)</f>
        <v>47.9190788269043</v>
      </c>
      <c r="F25" s="39">
        <f>[1]!FF_ERR(C25,E25)</f>
        <v>4.352840423583984</v>
      </c>
      <c r="H25">
        <f t="shared" si="8"/>
        <v>6</v>
      </c>
      <c r="I25" s="25">
        <v>52.27191925048828</v>
      </c>
      <c r="J25" s="37">
        <f>[1]!FF_EXP(I25,J24,EXP1_EXP1)</f>
        <v>48.035365300693535</v>
      </c>
      <c r="K25" s="38">
        <f>[1]!FF_CONSTANT(J16:J25,EXP1_EXP_t1)</f>
        <v>48.123431776724296</v>
      </c>
      <c r="L25" s="39">
        <f>[1]!FF_ERR(I25,K25)</f>
        <v>4.148487473763986</v>
      </c>
      <c r="N25">
        <f t="shared" si="9"/>
        <v>6</v>
      </c>
      <c r="O25" s="25">
        <v>52.27191925048828</v>
      </c>
      <c r="P25" s="37">
        <f>[1]!FF_REG_A(O16:O25,REG1_REG1)</f>
        <v>49.01934051513672</v>
      </c>
      <c r="Q25" s="40">
        <f>[1]!FF_REG_B(O16:O25,REG1_REG1)</f>
        <v>0.39426639676094055</v>
      </c>
      <c r="R25" s="38">
        <f>[1]!FF_LINEAR(P16:P25,Q16:Q25,REG1_REG_t1)</f>
        <v>47.73372349515557</v>
      </c>
      <c r="S25" s="39">
        <f>[1]!FF_ERR(O25,R25)</f>
        <v>4.538195755332708</v>
      </c>
      <c r="U25">
        <f t="shared" si="10"/>
        <v>6</v>
      </c>
      <c r="V25" s="25">
        <v>52.27191925048828</v>
      </c>
      <c r="W25" s="37">
        <f>[1]!FF_EXP_A(V25,W24,X24,EXP_T_AlphaT1)</f>
        <v>46.680236658671646</v>
      </c>
      <c r="X25" s="40">
        <f>[1]!FF_EXP_B(W25,W24,X24,EXP_T_BetaT1)</f>
        <v>-0.21846250816641677</v>
      </c>
      <c r="Y25" s="38">
        <f>[1]!FF_LINEAR(W16:W25,X16:X25,EXP_T_ExpT_t1)</f>
        <v>46.3360780873074</v>
      </c>
      <c r="Z25" s="39">
        <f>[1]!FF_ERR(V25,Y25)</f>
        <v>5.935841163180882</v>
      </c>
      <c r="AB25">
        <f t="shared" si="11"/>
        <v>6</v>
      </c>
      <c r="AC25" s="25">
        <v>56.41270446777344</v>
      </c>
      <c r="AD25" s="24">
        <v>53.57283401489258</v>
      </c>
      <c r="AE25" s="37">
        <f>[1]!FF_AVERAGE(AC16:AC25,MA2_MA1)</f>
        <v>53.009849548339844</v>
      </c>
      <c r="AF25" s="38">
        <f>[1]!FF_CONSTANT(AE16:AE25,MA2_MA_t1)</f>
        <v>51.64704513549805</v>
      </c>
      <c r="AG25" s="39">
        <f>[1]!FF_ERR(AC25,AF25)</f>
        <v>4.765659332275391</v>
      </c>
      <c r="AH25" s="37">
        <f>[1]!FF_AVERAGE(AD16:AD25,MA2_MA2)</f>
        <v>49.39606857299805</v>
      </c>
      <c r="AI25" s="38">
        <f>[1]!FF_CONSTANT(AH16:AH25,MA2_MA_t2)</f>
        <v>48.531429290771484</v>
      </c>
      <c r="AJ25" s="39">
        <f>[1]!FF_ERR(AD25,AI25)</f>
        <v>5.041404724121094</v>
      </c>
    </row>
    <row r="26" spans="2:36" ht="12.75">
      <c r="B26">
        <f t="shared" si="7"/>
        <v>7</v>
      </c>
      <c r="C26" s="25">
        <v>51.187129974365234</v>
      </c>
      <c r="D26" s="37">
        <f>[1]!FF_AVERAGE(C17:C26,MA1_MA1)</f>
        <v>48.4880485534668</v>
      </c>
      <c r="E26" s="38">
        <f>[1]!FF_CONSTANT(D17:D26,MA1_MA_t1)</f>
        <v>47.032615661621094</v>
      </c>
      <c r="F26" s="39">
        <f>[1]!FF_ERR(C26,E26)</f>
        <v>4.154514312744141</v>
      </c>
      <c r="H26">
        <f t="shared" si="8"/>
        <v>7</v>
      </c>
      <c r="I26" s="25">
        <v>51.187129974365234</v>
      </c>
      <c r="J26" s="37">
        <f>[1]!FF_EXP(I26,J25,EXP1_EXP1)</f>
        <v>48.608413440257465</v>
      </c>
      <c r="K26" s="38">
        <f>[1]!FF_CONSTANT(J17:J26,EXP1_EXP_t1)</f>
        <v>47.093908833113204</v>
      </c>
      <c r="L26" s="39">
        <f>[1]!FF_ERR(I26,K26)</f>
        <v>4.09322114125203</v>
      </c>
      <c r="N26">
        <f t="shared" si="9"/>
        <v>7</v>
      </c>
      <c r="O26" s="25">
        <v>51.187129974365234</v>
      </c>
      <c r="P26" s="37">
        <f>[1]!FF_REG_A(O17:O26,REG1_REG1)</f>
        <v>48.683677673339844</v>
      </c>
      <c r="Q26" s="40">
        <f>[1]!FF_REG_B(O17:O26,REG1_REG1)</f>
        <v>0.043472565710544586</v>
      </c>
      <c r="R26" s="38">
        <f>[1]!FF_LINEAR(P17:P26,Q17:Q26,REG1_REG_t1)</f>
        <v>46.388328552246094</v>
      </c>
      <c r="S26" s="39">
        <f>[1]!FF_ERR(O26,R26)</f>
        <v>4.798801422119141</v>
      </c>
      <c r="U26">
        <f t="shared" si="10"/>
        <v>7</v>
      </c>
      <c r="V26" s="25">
        <v>51.187129974365234</v>
      </c>
      <c r="W26" s="37">
        <f>[1]!FF_EXP_A(V26,W25,X25,EXP_T_AlphaT1)</f>
        <v>47.320929780448246</v>
      </c>
      <c r="X26" s="40">
        <f>[1]!FF_EXP_B(W26,W25,X25,EXP_T_BetaT1)</f>
        <v>-0.062252388975898604</v>
      </c>
      <c r="Y26" s="38">
        <f>[1]!FF_LINEAR(W17:W26,X17:X26,EXP_T_ExpT_t1)</f>
        <v>44.99325138939993</v>
      </c>
      <c r="Z26" s="39">
        <f>[1]!FF_ERR(V26,Y26)</f>
        <v>6.193878584965304</v>
      </c>
      <c r="AB26">
        <f t="shared" si="11"/>
        <v>7</v>
      </c>
      <c r="AC26" s="25">
        <v>45.35585403442383</v>
      </c>
      <c r="AD26" s="24">
        <v>52.144630432128906</v>
      </c>
      <c r="AE26" s="37">
        <f>[1]!FF_AVERAGE(AC17:AC26,MA2_MA1)</f>
        <v>52.52239227294922</v>
      </c>
      <c r="AF26" s="38">
        <f>[1]!FF_CONSTANT(AE17:AE26,MA2_MA_t1)</f>
        <v>53.009849548339844</v>
      </c>
      <c r="AG26" s="39">
        <f>[1]!FF_ERR(AC26,AF26)</f>
        <v>-7.653995513916016</v>
      </c>
      <c r="AH26" s="37">
        <f>[1]!FF_AVERAGE(AD17:AD26,MA2_MA2)</f>
        <v>49.725791931152344</v>
      </c>
      <c r="AI26" s="38">
        <f>[1]!FF_CONSTANT(AH17:AH26,MA2_MA_t2)</f>
        <v>47.66520690917969</v>
      </c>
      <c r="AJ26" s="39">
        <f>[1]!FF_ERR(AD26,AI26)</f>
        <v>4.479423522949219</v>
      </c>
    </row>
    <row r="27" spans="2:36" ht="12.75">
      <c r="B27">
        <f t="shared" si="7"/>
        <v>8</v>
      </c>
      <c r="C27" s="25">
        <v>46.87363052368164</v>
      </c>
      <c r="D27" s="37">
        <f>[1]!FF_AVERAGE(C18:C27,MA1_MA1)</f>
        <v>49.03345489501953</v>
      </c>
      <c r="E27" s="38">
        <f>[1]!FF_CONSTANT(D18:D27,MA1_MA_t1)</f>
        <v>47.245140075683594</v>
      </c>
      <c r="F27" s="39">
        <f>[1]!FF_ERR(C27,E27)</f>
        <v>-0.3715095520019531</v>
      </c>
      <c r="H27">
        <f t="shared" si="8"/>
        <v>8</v>
      </c>
      <c r="I27" s="25">
        <v>46.87363052368164</v>
      </c>
      <c r="J27" s="37">
        <f>[1]!FF_EXP(I27,J26,EXP1_EXP1)</f>
        <v>48.2929983551163</v>
      </c>
      <c r="K27" s="38">
        <f>[1]!FF_CONSTANT(J18:J27,EXP1_EXP_t1)</f>
        <v>48.035365300693535</v>
      </c>
      <c r="L27" s="39">
        <f>[1]!FF_ERR(I27,K27)</f>
        <v>-1.161734777011894</v>
      </c>
      <c r="N27">
        <f t="shared" si="9"/>
        <v>8</v>
      </c>
      <c r="O27" s="25">
        <v>46.87363052368164</v>
      </c>
      <c r="P27" s="37">
        <f>[1]!FF_REG_A(O18:O27,REG1_REG1)</f>
        <v>46.7122917175293</v>
      </c>
      <c r="Q27" s="40">
        <f>[1]!FF_REG_B(O18:O27,REG1_REG1)</f>
        <v>-0.5158140063285828</v>
      </c>
      <c r="R27" s="38">
        <f>[1]!FF_LINEAR(P18:P27,Q18:Q27,REG1_REG_t1)</f>
        <v>49.8078733086586</v>
      </c>
      <c r="S27" s="39">
        <f>[1]!FF_ERR(O27,R27)</f>
        <v>-2.9342427849769592</v>
      </c>
      <c r="U27">
        <f t="shared" si="10"/>
        <v>8</v>
      </c>
      <c r="V27" s="25">
        <v>46.87363052368164</v>
      </c>
      <c r="W27" s="37">
        <f>[1]!FF_EXP_A(V27,W26,X26,EXP_T_AlphaT1)</f>
        <v>47.18866886796944</v>
      </c>
      <c r="X27" s="40">
        <f>[1]!FF_EXP_B(W27,W26,X26,EXP_T_BetaT1)</f>
        <v>-0.07498121181032114</v>
      </c>
      <c r="Y27" s="38">
        <f>[1]!FF_LINEAR(W18:W27,X18:X27,EXP_T_ExpT_t1)</f>
        <v>46.24331164233881</v>
      </c>
      <c r="Z27" s="39">
        <f>[1]!FF_ERR(V27,Y27)</f>
        <v>0.6303188813428307</v>
      </c>
      <c r="AB27">
        <f t="shared" si="11"/>
        <v>8</v>
      </c>
      <c r="AC27" s="25">
        <v>50.410438537597656</v>
      </c>
      <c r="AD27" s="24">
        <v>49.88295364379883</v>
      </c>
      <c r="AE27" s="37">
        <f>[1]!FF_AVERAGE(AC18:AC27,MA2_MA1)</f>
        <v>52.480010986328125</v>
      </c>
      <c r="AF27" s="38">
        <f>[1]!FF_CONSTANT(AE18:AE27,MA2_MA_t1)</f>
        <v>52.52239227294922</v>
      </c>
      <c r="AG27" s="39">
        <f>[1]!FF_ERR(AC27,AF27)</f>
        <v>-2.1119537353515625</v>
      </c>
      <c r="AH27" s="37">
        <f>[1]!FF_AVERAGE(AD18:AD27,MA2_MA2)</f>
        <v>49.175575256347656</v>
      </c>
      <c r="AI27" s="38">
        <f>[1]!FF_CONSTANT(AH18:AH27,MA2_MA_t2)</f>
        <v>48.19911193847656</v>
      </c>
      <c r="AJ27" s="39">
        <f>[1]!FF_ERR(AD27,AI27)</f>
        <v>1.6838417053222656</v>
      </c>
    </row>
    <row r="28" spans="2:36" ht="12.75">
      <c r="B28">
        <f t="shared" si="7"/>
        <v>9</v>
      </c>
      <c r="C28" s="25">
        <v>49.43850326538086</v>
      </c>
      <c r="D28" s="37">
        <f>[1]!FF_AVERAGE(C19:C28,MA1_MA1)</f>
        <v>48.913238525390625</v>
      </c>
      <c r="E28" s="38">
        <f>[1]!FF_CONSTANT(D19:D28,MA1_MA_t1)</f>
        <v>48.4880485534668</v>
      </c>
      <c r="F28" s="39">
        <f>[1]!FF_ERR(C28,E28)</f>
        <v>0.9504547119140625</v>
      </c>
      <c r="H28">
        <f t="shared" si="8"/>
        <v>9</v>
      </c>
      <c r="I28" s="25">
        <v>49.43850326538086</v>
      </c>
      <c r="J28" s="37">
        <f>[1]!FF_EXP(I28,J27,EXP1_EXP1)</f>
        <v>48.501271981371445</v>
      </c>
      <c r="K28" s="38">
        <f>[1]!FF_CONSTANT(J19:J28,EXP1_EXP_t1)</f>
        <v>48.608413440257465</v>
      </c>
      <c r="L28" s="39">
        <f>[1]!FF_ERR(I28,K28)</f>
        <v>0.8300898251233946</v>
      </c>
      <c r="N28">
        <f t="shared" si="9"/>
        <v>9</v>
      </c>
      <c r="O28" s="25">
        <v>49.43850326538086</v>
      </c>
      <c r="P28" s="37">
        <f>[1]!FF_REG_A(O19:O28,REG1_REG1)</f>
        <v>47.17364501953125</v>
      </c>
      <c r="Q28" s="40">
        <f>[1]!FF_REG_B(O19:O28,REG1_REG1)</f>
        <v>-0.3865763247013092</v>
      </c>
      <c r="R28" s="38">
        <f>[1]!FF_LINEAR(P19:P28,Q19:Q28,REG1_REG_t1)</f>
        <v>48.77062280476093</v>
      </c>
      <c r="S28" s="39">
        <f>[1]!FF_ERR(O28,R28)</f>
        <v>0.6678804606199265</v>
      </c>
      <c r="U28">
        <f t="shared" si="10"/>
        <v>9</v>
      </c>
      <c r="V28" s="25">
        <v>49.43850326538086</v>
      </c>
      <c r="W28" s="37">
        <f>[1]!FF_EXP_A(V28,W27,X27,EXP_T_AlphaT1)</f>
        <v>47.536381415887604</v>
      </c>
      <c r="X28" s="40">
        <f>[1]!FF_EXP_B(W28,W27,X27,EXP_T_BetaT1)</f>
        <v>0.0018722013398135146</v>
      </c>
      <c r="Y28" s="38">
        <f>[1]!FF_LINEAR(W19:W28,X19:X28,EXP_T_ExpT_t1)</f>
        <v>47.19642500249645</v>
      </c>
      <c r="Z28" s="39">
        <f>[1]!FF_ERR(V28,Y28)</f>
        <v>2.2420782628844123</v>
      </c>
      <c r="AB28">
        <f t="shared" si="11"/>
        <v>9</v>
      </c>
      <c r="AC28" s="25">
        <v>42.35689163208008</v>
      </c>
      <c r="AD28" s="24">
        <v>51.993560791015625</v>
      </c>
      <c r="AE28" s="37">
        <f>[1]!FF_AVERAGE(AC19:AC28,MA2_MA1)</f>
        <v>50.74435806274414</v>
      </c>
      <c r="AF28" s="38">
        <f>[1]!FF_CONSTANT(AE19:AE28,MA2_MA_t1)</f>
        <v>52.480010986328125</v>
      </c>
      <c r="AG28" s="39">
        <f>[1]!FF_ERR(AC28,AF28)</f>
        <v>-10.123119354248047</v>
      </c>
      <c r="AH28" s="37">
        <f>[1]!FF_AVERAGE(AD19:AD28,MA2_MA2)</f>
        <v>49.96165466308594</v>
      </c>
      <c r="AI28" s="38">
        <f>[1]!FF_CONSTANT(AH19:AH28,MA2_MA_t2)</f>
        <v>49.39606857299805</v>
      </c>
      <c r="AJ28" s="39">
        <f>[1]!FF_ERR(AD28,AI28)</f>
        <v>2.597492218017578</v>
      </c>
    </row>
    <row r="29" spans="2:36" ht="12.75">
      <c r="B29">
        <f t="shared" si="7"/>
        <v>10</v>
      </c>
      <c r="C29" s="25">
        <v>57.294090270996094</v>
      </c>
      <c r="D29" s="37">
        <f>[1]!FF_AVERAGE(C20:C29,MA1_MA1)</f>
        <v>49.38262176513672</v>
      </c>
      <c r="E29" s="38">
        <f>[1]!FF_CONSTANT(D20:D29,MA1_MA_t1)</f>
        <v>49.03345489501953</v>
      </c>
      <c r="F29" s="39">
        <f>[1]!FF_ERR(C29,E29)</f>
        <v>8.260635375976562</v>
      </c>
      <c r="H29">
        <f t="shared" si="8"/>
        <v>10</v>
      </c>
      <c r="I29" s="25">
        <v>57.294090270996094</v>
      </c>
      <c r="J29" s="37">
        <f>[1]!FF_EXP(I29,J28,EXP1_EXP1)</f>
        <v>50.09996626349346</v>
      </c>
      <c r="K29" s="38">
        <f>[1]!FF_CONSTANT(J20:J29,EXP1_EXP_t1)</f>
        <v>48.2929983551163</v>
      </c>
      <c r="L29" s="39">
        <f>[1]!FF_ERR(I29,K29)</f>
        <v>9.00109191587979</v>
      </c>
      <c r="N29">
        <f t="shared" si="9"/>
        <v>10</v>
      </c>
      <c r="O29" s="25">
        <v>57.294090270996094</v>
      </c>
      <c r="P29" s="37">
        <f>[1]!FF_REG_A(O20:O29,REG1_REG1)</f>
        <v>50.80626678466797</v>
      </c>
      <c r="Q29" s="40">
        <f>[1]!FF_REG_B(O20:O29,REG1_REG1)</f>
        <v>0.31636518239974976</v>
      </c>
      <c r="R29" s="38">
        <f>[1]!FF_LINEAR(P20:P29,Q20:Q29,REG1_REG_t1)</f>
        <v>45.68066370487213</v>
      </c>
      <c r="S29" s="39">
        <f>[1]!FF_ERR(O29,R29)</f>
        <v>11.613426566123962</v>
      </c>
      <c r="U29">
        <f t="shared" si="10"/>
        <v>10</v>
      </c>
      <c r="V29" s="25">
        <v>57.294090270996094</v>
      </c>
      <c r="W29" s="37">
        <f>[1]!FF_EXP_A(V29,W28,X28,EXP_T_AlphaT1)</f>
        <v>49.31204215259383</v>
      </c>
      <c r="X29" s="40">
        <f>[1]!FF_EXP_B(W29,W28,X28,EXP_T_BetaT1)</f>
        <v>0.3243792173815286</v>
      </c>
      <c r="Y29" s="38">
        <f>[1]!FF_LINEAR(W20:W29,X20:X29,EXP_T_ExpT_t1)</f>
        <v>47.0387064443488</v>
      </c>
      <c r="Z29" s="39">
        <f>[1]!FF_ERR(V29,Y29)</f>
        <v>10.255383826647297</v>
      </c>
      <c r="AB29">
        <f t="shared" si="11"/>
        <v>10</v>
      </c>
      <c r="AC29" s="25">
        <v>46.74547576904297</v>
      </c>
      <c r="AD29" s="24">
        <v>47.596988677978516</v>
      </c>
      <c r="AE29" s="37">
        <f>[1]!FF_AVERAGE(AC20:AC29,MA2_MA1)</f>
        <v>49.66311264038086</v>
      </c>
      <c r="AF29" s="38">
        <f>[1]!FF_CONSTANT(AE20:AE29,MA2_MA_t1)</f>
        <v>50.74435806274414</v>
      </c>
      <c r="AG29" s="39">
        <f>[1]!FF_ERR(AC29,AF29)</f>
        <v>-3.998882293701172</v>
      </c>
      <c r="AH29" s="37">
        <f>[1]!FF_AVERAGE(AD20:AD29,MA2_MA2)</f>
        <v>49.23386764526367</v>
      </c>
      <c r="AI29" s="38">
        <f>[1]!FF_CONSTANT(AH20:AH29,MA2_MA_t2)</f>
        <v>49.725791931152344</v>
      </c>
      <c r="AJ29" s="39">
        <f>[1]!FF_ERR(AD29,AI29)</f>
        <v>-2.128803253173828</v>
      </c>
    </row>
    <row r="30" spans="2:36" ht="12.75">
      <c r="B30">
        <f t="shared" si="7"/>
        <v>11</v>
      </c>
      <c r="C30" s="25">
        <v>51.13370132446289</v>
      </c>
      <c r="D30" s="37">
        <f>[1]!FF_AVERAGE(C21:C30,MA1_MA1)</f>
        <v>49.21363067626953</v>
      </c>
      <c r="E30" s="38">
        <f>[1]!FF_CONSTANT(D21:D30,MA1_MA_t1)</f>
        <v>48.913238525390625</v>
      </c>
      <c r="F30" s="39">
        <f>[1]!FF_ERR(C30,E30)</f>
        <v>2.2204627990722656</v>
      </c>
      <c r="H30">
        <f t="shared" si="8"/>
        <v>11</v>
      </c>
      <c r="I30" s="25">
        <v>51.13370132446289</v>
      </c>
      <c r="J30" s="37">
        <f>[1]!FF_EXP(I30,J29,EXP1_EXP1)</f>
        <v>50.28791809836203</v>
      </c>
      <c r="K30" s="38">
        <f>[1]!FF_CONSTANT(J21:J30,EXP1_EXP_t1)</f>
        <v>48.501271981371445</v>
      </c>
      <c r="L30" s="39">
        <f>[1]!FF_ERR(I30,K30)</f>
        <v>2.632429343091445</v>
      </c>
      <c r="N30">
        <f t="shared" si="9"/>
        <v>11</v>
      </c>
      <c r="O30" s="25">
        <v>51.13370132446289</v>
      </c>
      <c r="P30" s="37">
        <f>[1]!FF_REG_A(O21:O30,REG1_REG1)</f>
        <v>52.099369049072266</v>
      </c>
      <c r="Q30" s="40">
        <f>[1]!FF_REG_B(O21:O30,REG1_REG1)</f>
        <v>0.6412751078605652</v>
      </c>
      <c r="R30" s="38">
        <f>[1]!FF_LINEAR(P21:P30,Q21:Q30,REG1_REG_t1)</f>
        <v>46.40049237012863</v>
      </c>
      <c r="S30" s="39">
        <f>[1]!FF_ERR(O30,R30)</f>
        <v>4.733208954334259</v>
      </c>
      <c r="U30">
        <f t="shared" si="10"/>
        <v>11</v>
      </c>
      <c r="V30" s="25">
        <v>51.13370132446289</v>
      </c>
      <c r="W30" s="37">
        <f>[1]!FF_EXP_A(V30,W29,X29,EXP_T_AlphaT1)</f>
        <v>49.90865409708626</v>
      </c>
      <c r="X30" s="40">
        <f>[1]!FF_EXP_B(W30,W29,X29,EXP_T_BetaT1)</f>
        <v>0.37387607833135933</v>
      </c>
      <c r="Y30" s="38">
        <f>[1]!FF_LINEAR(W21:W30,X21:X30,EXP_T_ExpT_t1)</f>
        <v>47.54012581856723</v>
      </c>
      <c r="Z30" s="39">
        <f>[1]!FF_ERR(V30,Y30)</f>
        <v>3.5935755058956573</v>
      </c>
      <c r="AB30">
        <f t="shared" si="11"/>
        <v>11</v>
      </c>
      <c r="AC30" s="25">
        <v>47.20996856689453</v>
      </c>
      <c r="AD30" s="24">
        <v>48.687068939208984</v>
      </c>
      <c r="AE30" s="37">
        <f>[1]!FF_AVERAGE(AC21:AC30,MA2_MA1)</f>
        <v>49.11847686767578</v>
      </c>
      <c r="AF30" s="38">
        <f>[1]!FF_CONSTANT(AE21:AE30,MA2_MA_t1)</f>
        <v>49.66311264038086</v>
      </c>
      <c r="AG30" s="39">
        <f>[1]!FF_ERR(AC30,AF30)</f>
        <v>-2.453144073486328</v>
      </c>
      <c r="AH30" s="37">
        <f>[1]!FF_AVERAGE(AD21:AD30,MA2_MA2)</f>
        <v>49.8857536315918</v>
      </c>
      <c r="AI30" s="38">
        <f>[1]!FF_CONSTANT(AH21:AH30,MA2_MA_t2)</f>
        <v>49.175575256347656</v>
      </c>
      <c r="AJ30" s="39">
        <f>[1]!FF_ERR(AD30,AI30)</f>
        <v>-0.4885063171386719</v>
      </c>
    </row>
    <row r="31" spans="2:36" ht="12.75">
      <c r="B31">
        <f t="shared" si="7"/>
        <v>12</v>
      </c>
      <c r="C31" s="25">
        <v>53.23588943481445</v>
      </c>
      <c r="D31" s="37">
        <f>[1]!FF_AVERAGE(C22:C31,MA1_MA1)</f>
        <v>49.484519958496094</v>
      </c>
      <c r="E31" s="38">
        <f>[1]!FF_CONSTANT(D22:D31,MA1_MA_t1)</f>
        <v>49.38262176513672</v>
      </c>
      <c r="F31" s="39">
        <f>[1]!FF_ERR(C31,E31)</f>
        <v>3.8532676696777344</v>
      </c>
      <c r="H31">
        <f t="shared" si="8"/>
        <v>12</v>
      </c>
      <c r="I31" s="25">
        <v>53.23588943481445</v>
      </c>
      <c r="J31" s="37">
        <f>[1]!FF_EXP(I31,J30,EXP1_EXP1)</f>
        <v>50.823912902781814</v>
      </c>
      <c r="K31" s="38">
        <f>[1]!FF_CONSTANT(J22:J31,EXP1_EXP_t1)</f>
        <v>50.09996626349346</v>
      </c>
      <c r="L31" s="39">
        <f>[1]!FF_ERR(I31,K31)</f>
        <v>3.1359231713209965</v>
      </c>
      <c r="N31">
        <f t="shared" si="9"/>
        <v>12</v>
      </c>
      <c r="O31" s="25">
        <v>53.23588943481445</v>
      </c>
      <c r="P31" s="37">
        <f>[1]!FF_REG_A(O22:O31,REG1_REG1)</f>
        <v>53.751556396484375</v>
      </c>
      <c r="Q31" s="40">
        <f>[1]!FF_REG_B(O22:O31,REG1_REG1)</f>
        <v>0.9482303261756897</v>
      </c>
      <c r="R31" s="38">
        <f>[1]!FF_LINEAR(P22:P31,Q22:Q31,REG1_REG_t1)</f>
        <v>51.43899714946747</v>
      </c>
      <c r="S31" s="39">
        <f>[1]!FF_ERR(O31,R31)</f>
        <v>1.7968922853469849</v>
      </c>
      <c r="U31">
        <f t="shared" si="10"/>
        <v>12</v>
      </c>
      <c r="V31" s="25">
        <v>53.23588943481445</v>
      </c>
      <c r="W31" s="37">
        <f>[1]!FF_EXP_A(V31,W30,X30,EXP_T_AlphaT1)</f>
        <v>50.81950460222013</v>
      </c>
      <c r="X31" s="40">
        <f>[1]!FF_EXP_B(W31,W30,X30,EXP_T_BetaT1)</f>
        <v>0.4715077952051031</v>
      </c>
      <c r="Y31" s="38">
        <f>[1]!FF_LINEAR(W22:W31,X22:X31,EXP_T_ExpT_t1)</f>
        <v>49.96080058735689</v>
      </c>
      <c r="Z31" s="39">
        <f>[1]!FF_ERR(V31,Y31)</f>
        <v>3.2750888474575603</v>
      </c>
      <c r="AB31">
        <f t="shared" si="11"/>
        <v>12</v>
      </c>
      <c r="AC31" s="25">
        <v>51.262386322021484</v>
      </c>
      <c r="AD31" s="24">
        <v>55.3661994934082</v>
      </c>
      <c r="AE31" s="37">
        <f>[1]!FF_AVERAGE(AC22:AC31,MA2_MA1)</f>
        <v>49.658851623535156</v>
      </c>
      <c r="AF31" s="38">
        <f>[1]!FF_CONSTANT(AE22:AE31,MA2_MA_t1)</f>
        <v>49.11847686767578</v>
      </c>
      <c r="AG31" s="39">
        <f>[1]!FF_ERR(AC31,AF31)</f>
        <v>2.143909454345703</v>
      </c>
      <c r="AH31" s="37">
        <f>[1]!FF_AVERAGE(AD22:AD31,MA2_MA2)</f>
        <v>50.19801712036133</v>
      </c>
      <c r="AI31" s="38">
        <f>[1]!FF_CONSTANT(AH22:AH31,MA2_MA_t2)</f>
        <v>49.96165466308594</v>
      </c>
      <c r="AJ31" s="39">
        <f>[1]!FF_ERR(AD31,AI31)</f>
        <v>5.404544830322266</v>
      </c>
    </row>
    <row r="32" spans="2:36" ht="12.75">
      <c r="B32">
        <f t="shared" si="7"/>
        <v>13</v>
      </c>
      <c r="C32" s="25">
        <v>48.041847229003906</v>
      </c>
      <c r="D32" s="37">
        <f>[1]!FF_AVERAGE(C23:C32,MA1_MA1)</f>
        <v>49.023353576660156</v>
      </c>
      <c r="E32" s="38">
        <f>[1]!FF_CONSTANT(D23:D32,MA1_MA_t1)</f>
        <v>49.21363067626953</v>
      </c>
      <c r="F32" s="39">
        <f>[1]!FF_ERR(C32,E32)</f>
        <v>-1.171783447265625</v>
      </c>
      <c r="H32">
        <f t="shared" si="8"/>
        <v>13</v>
      </c>
      <c r="I32" s="25">
        <v>48.041847229003906</v>
      </c>
      <c r="J32" s="37">
        <f>[1]!FF_EXP(I32,J31,EXP1_EXP1)</f>
        <v>50.31808276520183</v>
      </c>
      <c r="K32" s="38">
        <f>[1]!FF_CONSTANT(J23:J32,EXP1_EXP_t1)</f>
        <v>50.28791809836203</v>
      </c>
      <c r="L32" s="39">
        <f>[1]!FF_ERR(I32,K32)</f>
        <v>-2.246070869358121</v>
      </c>
      <c r="N32">
        <f t="shared" si="9"/>
        <v>13</v>
      </c>
      <c r="O32" s="25">
        <v>48.041847229003906</v>
      </c>
      <c r="P32" s="37">
        <f>[1]!FF_REG_A(O23:O32,REG1_REG1)</f>
        <v>53.88698196411133</v>
      </c>
      <c r="Q32" s="40">
        <f>[1]!FF_REG_B(O23:O32,REG1_REG1)</f>
        <v>1.080806851387024</v>
      </c>
      <c r="R32" s="38">
        <f>[1]!FF_LINEAR(P23:P32,Q23:Q32,REG1_REG_t1)</f>
        <v>53.381919264793396</v>
      </c>
      <c r="S32" s="39">
        <f>[1]!FF_ERR(O32,R32)</f>
        <v>-5.34007203578949</v>
      </c>
      <c r="U32">
        <f t="shared" si="10"/>
        <v>13</v>
      </c>
      <c r="V32" s="25">
        <v>48.041847229003906</v>
      </c>
      <c r="W32" s="37">
        <f>[1]!FF_EXP_A(V32,W31,X31,EXP_T_AlphaT1)</f>
        <v>50.700255076469965</v>
      </c>
      <c r="X32" s="40">
        <f>[1]!FF_EXP_B(W32,W31,X31,EXP_T_BetaT1)</f>
        <v>0.3640973700121564</v>
      </c>
      <c r="Y32" s="38">
        <f>[1]!FF_LINEAR(W23:W32,X23:X32,EXP_T_ExpT_t1)</f>
        <v>50.65640625374898</v>
      </c>
      <c r="Z32" s="39">
        <f>[1]!FF_ERR(V32,Y32)</f>
        <v>-2.614559024745077</v>
      </c>
      <c r="AB32">
        <f t="shared" si="11"/>
        <v>13</v>
      </c>
      <c r="AC32" s="25">
        <v>45.82541275024414</v>
      </c>
      <c r="AD32" s="24">
        <v>43.874324798583984</v>
      </c>
      <c r="AE32" s="37">
        <f>[1]!FF_AVERAGE(AC23:AC32,MA2_MA1)</f>
        <v>49.185516357421875</v>
      </c>
      <c r="AF32" s="38">
        <f>[1]!FF_CONSTANT(AE23:AE32,MA2_MA_t1)</f>
        <v>49.658851623535156</v>
      </c>
      <c r="AG32" s="39">
        <f>[1]!FF_ERR(AC32,AF32)</f>
        <v>-3.8334388732910156</v>
      </c>
      <c r="AH32" s="37">
        <f>[1]!FF_AVERAGE(AD23:AD32,MA2_MA2)</f>
        <v>50.130271911621094</v>
      </c>
      <c r="AI32" s="38">
        <f>[1]!FF_CONSTANT(AH23:AH32,MA2_MA_t2)</f>
        <v>49.23386764526367</v>
      </c>
      <c r="AJ32" s="39">
        <f>[1]!FF_ERR(AD32,AI32)</f>
        <v>-5.3595428466796875</v>
      </c>
    </row>
    <row r="33" spans="2:36" ht="12.75">
      <c r="B33">
        <f t="shared" si="7"/>
        <v>14</v>
      </c>
      <c r="C33" s="25">
        <v>49.84163284301758</v>
      </c>
      <c r="D33" s="37">
        <f>[1]!FF_AVERAGE(C24:C33,MA1_MA1)</f>
        <v>50.177940368652344</v>
      </c>
      <c r="E33" s="38">
        <f>[1]!FF_CONSTANT(D24:D33,MA1_MA_t1)</f>
        <v>49.484519958496094</v>
      </c>
      <c r="F33" s="39">
        <f>[1]!FF_ERR(C33,E33)</f>
        <v>0.3571128845214844</v>
      </c>
      <c r="H33">
        <f t="shared" si="8"/>
        <v>14</v>
      </c>
      <c r="I33" s="25">
        <v>49.84163284301758</v>
      </c>
      <c r="J33" s="37">
        <f>[1]!FF_EXP(I33,J32,EXP1_EXP1)</f>
        <v>50.23145550404118</v>
      </c>
      <c r="K33" s="38">
        <f>[1]!FF_CONSTANT(J24:J33,EXP1_EXP_t1)</f>
        <v>50.823912902781814</v>
      </c>
      <c r="L33" s="39">
        <f>[1]!FF_ERR(I33,K33)</f>
        <v>-0.9822800597642356</v>
      </c>
      <c r="N33">
        <f t="shared" si="9"/>
        <v>14</v>
      </c>
      <c r="O33" s="25">
        <v>49.84163284301758</v>
      </c>
      <c r="P33" s="37">
        <f>[1]!FF_REG_A(O24:O33,REG1_REG1)</f>
        <v>52.02414321899414</v>
      </c>
      <c r="Q33" s="40">
        <f>[1]!FF_REG_B(O24:O33,REG1_REG1)</f>
        <v>0.41026777029037476</v>
      </c>
      <c r="R33" s="38">
        <f>[1]!FF_LINEAR(P24:P33,Q24:Q33,REG1_REG_t1)</f>
        <v>55.648017048835754</v>
      </c>
      <c r="S33" s="39">
        <f>[1]!FF_ERR(O33,R33)</f>
        <v>-5.806384205818176</v>
      </c>
      <c r="U33">
        <f t="shared" si="10"/>
        <v>14</v>
      </c>
      <c r="V33" s="25">
        <v>49.84163284301758</v>
      </c>
      <c r="W33" s="37">
        <f>[1]!FF_EXP_A(V33,W32,X32,EXP_T_AlphaT1)</f>
        <v>50.84203978468131</v>
      </c>
      <c r="X33" s="40">
        <f>[1]!FF_EXP_B(W33,W32,X32,EXP_T_BetaT1)</f>
        <v>0.32367688484374857</v>
      </c>
      <c r="Y33" s="38">
        <f>[1]!FF_LINEAR(W24:W33,X24:X33,EXP_T_ExpT_t1)</f>
        <v>51.76252019263033</v>
      </c>
      <c r="Z33" s="39">
        <f>[1]!FF_ERR(V33,Y33)</f>
        <v>-1.9208873496127552</v>
      </c>
      <c r="AB33">
        <f t="shared" si="11"/>
        <v>14</v>
      </c>
      <c r="AC33" s="25">
        <v>47.81526565551758</v>
      </c>
      <c r="AD33" s="24">
        <v>52.95598602294922</v>
      </c>
      <c r="AE33" s="37">
        <f>[1]!FF_AVERAGE(AC24:AC33,MA2_MA1)</f>
        <v>48.88340377807617</v>
      </c>
      <c r="AF33" s="38">
        <f>[1]!FF_CONSTANT(AE24:AE33,MA2_MA_t1)</f>
        <v>49.185516357421875</v>
      </c>
      <c r="AG33" s="39">
        <f>[1]!FF_ERR(AC33,AF33)</f>
        <v>-1.3702507019042969</v>
      </c>
      <c r="AH33" s="37">
        <f>[1]!FF_AVERAGE(AD24:AD33,MA2_MA2)</f>
        <v>50.80311965942383</v>
      </c>
      <c r="AI33" s="38">
        <f>[1]!FF_CONSTANT(AH24:AH33,MA2_MA_t2)</f>
        <v>49.8857536315918</v>
      </c>
      <c r="AJ33" s="39">
        <f>[1]!FF_ERR(AD33,AI33)</f>
        <v>3.070232391357422</v>
      </c>
    </row>
    <row r="34" spans="2:36" ht="12.75">
      <c r="B34">
        <f t="shared" si="7"/>
        <v>15</v>
      </c>
      <c r="C34" s="25">
        <v>48.49403762817383</v>
      </c>
      <c r="D34" s="37">
        <f>[1]!FF_AVERAGE(C25:C34,MA1_MA1)</f>
        <v>50.7812385559082</v>
      </c>
      <c r="E34" s="38">
        <f>[1]!FF_CONSTANT(D25:D34,MA1_MA_t1)</f>
        <v>49.023353576660156</v>
      </c>
      <c r="F34" s="39">
        <f>[1]!FF_ERR(C34,E34)</f>
        <v>-0.5293159484863281</v>
      </c>
      <c r="H34">
        <f t="shared" si="8"/>
        <v>15</v>
      </c>
      <c r="I34" s="25">
        <v>48.49403762817383</v>
      </c>
      <c r="J34" s="37">
        <f>[1]!FF_EXP(I34,J33,EXP1_EXP1)</f>
        <v>49.91556133537819</v>
      </c>
      <c r="K34" s="38">
        <f>[1]!FF_CONSTANT(J25:J34,EXP1_EXP_t1)</f>
        <v>50.31808276520183</v>
      </c>
      <c r="L34" s="39">
        <f>[1]!FF_ERR(I34,K34)</f>
        <v>-1.8240451370280013</v>
      </c>
      <c r="N34">
        <f t="shared" si="9"/>
        <v>15</v>
      </c>
      <c r="O34" s="25">
        <v>48.49403762817383</v>
      </c>
      <c r="P34" s="37">
        <f>[1]!FF_REG_A(O25:O34,REG1_REG1)</f>
        <v>49.899051666259766</v>
      </c>
      <c r="Q34" s="40">
        <f>[1]!FF_REG_B(O25:O34,REG1_REG1)</f>
        <v>-0.19604122638702393</v>
      </c>
      <c r="R34" s="38">
        <f>[1]!FF_LINEAR(P25:P34,Q25:Q34,REG1_REG_t1)</f>
        <v>56.048595666885376</v>
      </c>
      <c r="S34" s="39">
        <f>[1]!FF_ERR(O34,R34)</f>
        <v>-7.554558038711548</v>
      </c>
      <c r="U34">
        <f t="shared" si="10"/>
        <v>15</v>
      </c>
      <c r="V34" s="25">
        <v>48.49403762817383</v>
      </c>
      <c r="W34" s="37">
        <f>[1]!FF_EXP_A(V34,W33,X33,EXP_T_AlphaT1)</f>
        <v>50.679956829348065</v>
      </c>
      <c r="X34" s="40">
        <f>[1]!FF_EXP_B(W34,W33,X33,EXP_T_BetaT1)</f>
        <v>0.23535691127033637</v>
      </c>
      <c r="Y34" s="38">
        <f>[1]!FF_LINEAR(W25:W34,X25:X34,EXP_T_ExpT_t1)</f>
        <v>51.42844981649428</v>
      </c>
      <c r="Z34" s="39">
        <f>[1]!FF_ERR(V34,Y34)</f>
        <v>-2.934412188320451</v>
      </c>
      <c r="AB34">
        <f t="shared" si="11"/>
        <v>15</v>
      </c>
      <c r="AC34" s="25">
        <v>48.43141555786133</v>
      </c>
      <c r="AD34" s="24">
        <v>55.16556930541992</v>
      </c>
      <c r="AE34" s="37">
        <f>[1]!FF_AVERAGE(AC25:AC34,MA2_MA1)</f>
        <v>48.182586669921875</v>
      </c>
      <c r="AF34" s="38">
        <f>[1]!FF_CONSTANT(AE25:AE34,MA2_MA_t1)</f>
        <v>48.88340377807617</v>
      </c>
      <c r="AG34" s="39">
        <f>[1]!FF_ERR(AC34,AF34)</f>
        <v>-0.45198822021484375</v>
      </c>
      <c r="AH34" s="37">
        <f>[1]!FF_AVERAGE(AD25:AD34,MA2_MA2)</f>
        <v>51.1240119934082</v>
      </c>
      <c r="AI34" s="38">
        <f>[1]!FF_CONSTANT(AH25:AH34,MA2_MA_t2)</f>
        <v>50.19801712036133</v>
      </c>
      <c r="AJ34" s="39">
        <f>[1]!FF_ERR(AD34,AI34)</f>
        <v>4.967552185058594</v>
      </c>
    </row>
    <row r="35" spans="2:36" ht="12.75">
      <c r="B35">
        <f t="shared" si="7"/>
        <v>16</v>
      </c>
      <c r="C35" s="25">
        <v>52.09933853149414</v>
      </c>
      <c r="D35" s="37">
        <f>[1]!FF_AVERAGE(C26:C35,MA1_MA1)</f>
        <v>50.76398468017578</v>
      </c>
      <c r="E35" s="38">
        <f>[1]!FF_CONSTANT(D26:D35,MA1_MA_t1)</f>
        <v>50.177940368652344</v>
      </c>
      <c r="F35" s="39">
        <f>[1]!FF_ERR(C35,E35)</f>
        <v>1.9213981628417969</v>
      </c>
      <c r="H35">
        <f t="shared" si="8"/>
        <v>16</v>
      </c>
      <c r="I35" s="25">
        <v>52.09933853149414</v>
      </c>
      <c r="J35" s="37">
        <f>[1]!FF_EXP(I35,J34,EXP1_EXP1)</f>
        <v>50.31261174650503</v>
      </c>
      <c r="K35" s="38">
        <f>[1]!FF_CONSTANT(J26:J35,EXP1_EXP_t1)</f>
        <v>50.23145550404118</v>
      </c>
      <c r="L35" s="39">
        <f>[1]!FF_ERR(I35,K35)</f>
        <v>1.8678830274529616</v>
      </c>
      <c r="N35">
        <f t="shared" si="9"/>
        <v>16</v>
      </c>
      <c r="O35" s="25">
        <v>52.09933853149414</v>
      </c>
      <c r="P35" s="37">
        <f>[1]!FF_REG_A(O26:O35,REG1_REG1)</f>
        <v>50.65255355834961</v>
      </c>
      <c r="Q35" s="40">
        <f>[1]!FF_REG_B(O26:O35,REG1_REG1)</f>
        <v>-0.024762148037552834</v>
      </c>
      <c r="R35" s="38">
        <f>[1]!FF_LINEAR(P26:P35,Q26:Q35,REG1_REG_t1)</f>
        <v>52.84467875957489</v>
      </c>
      <c r="S35" s="39">
        <f>[1]!FF_ERR(O35,R35)</f>
        <v>-0.7453402280807495</v>
      </c>
      <c r="U35">
        <f t="shared" si="10"/>
        <v>16</v>
      </c>
      <c r="V35" s="25">
        <v>52.09933853149414</v>
      </c>
      <c r="W35" s="37">
        <f>[1]!FF_EXP_A(V35,W34,X34,EXP_T_AlphaT1)</f>
        <v>51.13059098173884</v>
      </c>
      <c r="X35" s="40">
        <f>[1]!FF_EXP_B(W35,W34,X34,EXP_T_BetaT1)</f>
        <v>0.27449822900419124</v>
      </c>
      <c r="Y35" s="38">
        <f>[1]!FF_LINEAR(W26:W35,X26:X35,EXP_T_ExpT_t1)</f>
        <v>51.48939355436881</v>
      </c>
      <c r="Z35" s="39">
        <f>[1]!FF_ERR(V35,Y35)</f>
        <v>0.6099449771253305</v>
      </c>
      <c r="AB35">
        <f t="shared" si="11"/>
        <v>16</v>
      </c>
      <c r="AC35" s="25">
        <v>46.412235260009766</v>
      </c>
      <c r="AD35" s="24">
        <v>38.11384963989258</v>
      </c>
      <c r="AE35" s="37">
        <f>[1]!FF_AVERAGE(AC26:AC35,MA2_MA1)</f>
        <v>47.18253707885742</v>
      </c>
      <c r="AF35" s="38">
        <f>[1]!FF_CONSTANT(AE26:AE35,MA2_MA_t1)</f>
        <v>48.182586669921875</v>
      </c>
      <c r="AG35" s="39">
        <f>[1]!FF_ERR(AC35,AF35)</f>
        <v>-1.7703514099121094</v>
      </c>
      <c r="AH35" s="37">
        <f>[1]!FF_AVERAGE(AD26:AD35,MA2_MA2)</f>
        <v>49.5781135559082</v>
      </c>
      <c r="AI35" s="38">
        <f>[1]!FF_CONSTANT(AH26:AH35,MA2_MA_t2)</f>
        <v>50.130271911621094</v>
      </c>
      <c r="AJ35" s="39">
        <f>[1]!FF_ERR(AD35,AI35)</f>
        <v>-12.016422271728516</v>
      </c>
    </row>
    <row r="36" spans="2:36" ht="12.75">
      <c r="B36">
        <f t="shared" si="7"/>
        <v>17</v>
      </c>
      <c r="C36" s="25" t="s">
        <v>89</v>
      </c>
      <c r="D36" s="37">
        <f>[1]!FF_AVERAGE(C27:C36,MA1_MA1)</f>
        <v>50.71696472167969</v>
      </c>
      <c r="E36" s="38">
        <f>[1]!FF_CONSTANT(D27:D36,MA1_MA_t1)</f>
        <v>50.7812385559082</v>
      </c>
      <c r="F36" s="39" t="str">
        <f>[1]!FF_ERR(C36,E36)</f>
        <v>***</v>
      </c>
      <c r="H36">
        <f t="shared" si="8"/>
        <v>17</v>
      </c>
      <c r="I36" s="25" t="s">
        <v>89</v>
      </c>
      <c r="J36" s="37">
        <f>[1]!FF_EXP(I36,J35,EXP1_EXP1)</f>
        <v>50.31261174650503</v>
      </c>
      <c r="K36" s="38">
        <f>[1]!FF_CONSTANT(J27:J36,EXP1_EXP_t1)</f>
        <v>49.91556133537819</v>
      </c>
      <c r="L36" s="39" t="str">
        <f>[1]!FF_ERR(I36,K36)</f>
        <v>***</v>
      </c>
      <c r="N36">
        <f t="shared" si="9"/>
        <v>17</v>
      </c>
      <c r="O36" s="25" t="s">
        <v>89</v>
      </c>
      <c r="P36" s="37">
        <f>[1]!FF_REG_A(O27:O36,REG1_REG1)</f>
        <v>50.7230339050293</v>
      </c>
      <c r="Q36" s="40">
        <f>[1]!FF_REG_B(O27:O36,REG1_REG1)</f>
        <v>0.0012135823490098119</v>
      </c>
      <c r="R36" s="38">
        <f>[1]!FF_LINEAR(P27:P36,Q27:Q36,REG1_REG_t1)</f>
        <v>49.50696921348572</v>
      </c>
      <c r="S36" s="39" t="str">
        <f>[1]!FF_ERR(O36,R36)</f>
        <v>***</v>
      </c>
      <c r="U36">
        <f t="shared" si="10"/>
        <v>17</v>
      </c>
      <c r="V36" s="25" t="s">
        <v>89</v>
      </c>
      <c r="W36" s="37">
        <f>[1]!FF_EXP_A(V36,W35,X35,EXP_T_AlphaT1)</f>
        <v>51.40508941461363</v>
      </c>
      <c r="X36" s="40">
        <f>[1]!FF_EXP_B(W36,W35,X35,EXP_T_BetaT1)</f>
        <v>0.27449826607157324</v>
      </c>
      <c r="Y36" s="38">
        <f>[1]!FF_LINEAR(W27:W36,X27:X36,EXP_T_ExpT_t1)</f>
        <v>51.15067065188874</v>
      </c>
      <c r="Z36" s="39" t="str">
        <f>[1]!FF_ERR(V36,Y36)</f>
        <v>***</v>
      </c>
      <c r="AB36">
        <f t="shared" si="11"/>
        <v>17</v>
      </c>
      <c r="AC36" s="25" t="s">
        <v>89</v>
      </c>
      <c r="AD36" s="24" t="s">
        <v>89</v>
      </c>
      <c r="AE36" s="37">
        <f>[1]!FF_AVERAGE(AC27:AC36,MA2_MA1)</f>
        <v>47.385501861572266</v>
      </c>
      <c r="AF36" s="38">
        <f>[1]!FF_CONSTANT(AE27:AE36,MA2_MA_t1)</f>
        <v>47.18253707885742</v>
      </c>
      <c r="AG36" s="39" t="str">
        <f>[1]!FF_ERR(AC36,AF36)</f>
        <v>***</v>
      </c>
      <c r="AH36" s="37">
        <f>[1]!FF_AVERAGE(AD27:AD36,MA2_MA2)</f>
        <v>49.292945861816406</v>
      </c>
      <c r="AI36" s="38">
        <f>[1]!FF_CONSTANT(AH27:AH36,MA2_MA_t2)</f>
        <v>50.80311965942383</v>
      </c>
      <c r="AJ36" s="39" t="str">
        <f>[1]!FF_ERR(AD36,AI36)</f>
        <v>***</v>
      </c>
    </row>
    <row r="37" spans="2:36" ht="12.75">
      <c r="B37">
        <f t="shared" si="7"/>
        <v>18</v>
      </c>
      <c r="C37" s="25" t="s">
        <v>89</v>
      </c>
      <c r="D37" s="37">
        <f>[1]!FF_AVERAGE(C28:C37,MA1_MA1)</f>
        <v>51.197383880615234</v>
      </c>
      <c r="E37" s="38">
        <f>[1]!FF_CONSTANT(D28:D37,MA1_MA_t1)</f>
        <v>50.76398468017578</v>
      </c>
      <c r="F37" s="39" t="str">
        <f>[1]!FF_ERR(C37,E37)</f>
        <v>***</v>
      </c>
      <c r="H37">
        <f t="shared" si="8"/>
        <v>18</v>
      </c>
      <c r="I37" s="25" t="s">
        <v>89</v>
      </c>
      <c r="J37" s="37">
        <f>[1]!FF_EXP(I37,J36,EXP1_EXP1)</f>
        <v>50.31261174650503</v>
      </c>
      <c r="K37" s="38">
        <f>[1]!FF_CONSTANT(J28:J37,EXP1_EXP_t1)</f>
        <v>50.31261174650503</v>
      </c>
      <c r="L37" s="39" t="str">
        <f>[1]!FF_ERR(I37,K37)</f>
        <v>***</v>
      </c>
      <c r="N37">
        <f t="shared" si="9"/>
        <v>18</v>
      </c>
      <c r="O37" s="25" t="s">
        <v>89</v>
      </c>
      <c r="P37" s="37">
        <f>[1]!FF_REG_A(O28:O37,REG1_REG1)</f>
        <v>48.942108154296875</v>
      </c>
      <c r="Q37" s="40">
        <f>[1]!FF_REG_B(O28:O37,REG1_REG1)</f>
        <v>-0.41004979610443115</v>
      </c>
      <c r="R37" s="38">
        <f>[1]!FF_LINEAR(P28:P37,Q28:Q37,REG1_REG_t1)</f>
        <v>50.603029262274504</v>
      </c>
      <c r="S37" s="39" t="str">
        <f>[1]!FF_ERR(O37,R37)</f>
        <v>***</v>
      </c>
      <c r="U37">
        <f t="shared" si="10"/>
        <v>18</v>
      </c>
      <c r="V37" s="25" t="s">
        <v>89</v>
      </c>
      <c r="W37" s="37">
        <f>[1]!FF_EXP_A(V37,W36,X36,EXP_T_AlphaT1)</f>
        <v>51.679587796537184</v>
      </c>
      <c r="X37" s="40">
        <f>[1]!FF_EXP_B(W37,W36,X36,EXP_T_BetaT1)</f>
        <v>0.27449828713557095</v>
      </c>
      <c r="Y37" s="38">
        <f>[1]!FF_LINEAR(W28:W37,X28:X37,EXP_T_ExpT_t1)</f>
        <v>51.67958743974722</v>
      </c>
      <c r="Z37" s="39" t="str">
        <f>[1]!FF_ERR(V37,Y37)</f>
        <v>***</v>
      </c>
      <c r="AB37">
        <f t="shared" si="11"/>
        <v>18</v>
      </c>
      <c r="AC37" s="25" t="s">
        <v>89</v>
      </c>
      <c r="AD37" s="24" t="s">
        <v>89</v>
      </c>
      <c r="AE37" s="37">
        <f>[1]!FF_AVERAGE(AC28:AC37,MA2_MA1)</f>
        <v>47.00738525390625</v>
      </c>
      <c r="AF37" s="38">
        <f>[1]!FF_CONSTANT(AE28:AE37,MA2_MA_t1)</f>
        <v>47.385501861572266</v>
      </c>
      <c r="AG37" s="39" t="str">
        <f>[1]!FF_ERR(AC37,AF37)</f>
        <v>***</v>
      </c>
      <c r="AH37" s="37">
        <f>[1]!FF_AVERAGE(AD28:AD37,MA2_MA2)</f>
        <v>49.21919250488281</v>
      </c>
      <c r="AI37" s="38">
        <f>[1]!FF_CONSTANT(AH28:AH37,MA2_MA_t2)</f>
        <v>51.1240119934082</v>
      </c>
      <c r="AJ37" s="39" t="str">
        <f>[1]!FF_ERR(AD37,AI37)</f>
        <v>***</v>
      </c>
    </row>
    <row r="38" spans="2:36" ht="12.75">
      <c r="B38">
        <f t="shared" si="7"/>
        <v>19</v>
      </c>
      <c r="C38" s="25" t="s">
        <v>89</v>
      </c>
      <c r="D38" s="37">
        <f>[1]!FF_AVERAGE(C29:C38,MA1_MA1)</f>
        <v>51.44865036010742</v>
      </c>
      <c r="E38" s="38">
        <f>[1]!FF_CONSTANT(D29:D38,MA1_MA_t1)</f>
        <v>50.71696472167969</v>
      </c>
      <c r="F38" s="39" t="str">
        <f>[1]!FF_ERR(C38,E38)</f>
        <v>***</v>
      </c>
      <c r="H38">
        <f t="shared" si="8"/>
        <v>19</v>
      </c>
      <c r="I38" s="25" t="s">
        <v>89</v>
      </c>
      <c r="J38" s="37">
        <f>[1]!FF_EXP(I38,J37,EXP1_EXP1)</f>
        <v>50.31261174650503</v>
      </c>
      <c r="K38" s="38">
        <f>[1]!FF_CONSTANT(J29:J38,EXP1_EXP_t1)</f>
        <v>50.31261174650503</v>
      </c>
      <c r="L38" s="39" t="str">
        <f>[1]!FF_ERR(I38,K38)</f>
        <v>***</v>
      </c>
      <c r="N38">
        <f t="shared" si="9"/>
        <v>19</v>
      </c>
      <c r="O38" s="25" t="s">
        <v>89</v>
      </c>
      <c r="P38" s="37">
        <f>[1]!FF_REG_A(O29:O38,REG1_REG1)</f>
        <v>46.25057601928711</v>
      </c>
      <c r="Q38" s="40">
        <f>[1]!FF_REG_B(O29:O38,REG1_REG1)</f>
        <v>-0.8663460612297058</v>
      </c>
      <c r="R38" s="38">
        <f>[1]!FF_LINEAR(P29:P38,Q29:Q38,REG1_REG_t1)</f>
        <v>50.72546106972732</v>
      </c>
      <c r="S38" s="39" t="str">
        <f>[1]!FF_ERR(O38,R38)</f>
        <v>***</v>
      </c>
      <c r="U38">
        <f t="shared" si="10"/>
        <v>19</v>
      </c>
      <c r="V38" s="25" t="s">
        <v>89</v>
      </c>
      <c r="W38" s="37">
        <f>[1]!FF_EXP_A(V38,W37,X37,EXP_T_AlphaT1)</f>
        <v>51.9540861236797</v>
      </c>
      <c r="X38" s="40">
        <f>[1]!FF_EXP_B(W38,W37,X37,EXP_T_BetaT1)</f>
        <v>0.27449829440956136</v>
      </c>
      <c r="Y38" s="38">
        <f>[1]!FF_LINEAR(W29:W38,X29:X38,EXP_T_ExpT_t1)</f>
        <v>51.95408594675678</v>
      </c>
      <c r="Z38" s="39" t="str">
        <f>[1]!FF_ERR(V38,Y38)</f>
        <v>***</v>
      </c>
      <c r="AB38">
        <f t="shared" si="11"/>
        <v>19</v>
      </c>
      <c r="AC38" s="25" t="s">
        <v>89</v>
      </c>
      <c r="AD38" s="24" t="s">
        <v>89</v>
      </c>
      <c r="AE38" s="37">
        <f>[1]!FF_AVERAGE(AC29:AC38,MA2_MA1)</f>
        <v>47.6717414855957</v>
      </c>
      <c r="AF38" s="38">
        <f>[1]!FF_CONSTANT(AE29:AE38,MA2_MA_t1)</f>
        <v>47.00738525390625</v>
      </c>
      <c r="AG38" s="39" t="str">
        <f>[1]!FF_ERR(AC38,AF38)</f>
        <v>***</v>
      </c>
      <c r="AH38" s="37">
        <f>[1]!FF_AVERAGE(AD29:AD38,MA2_MA2)</f>
        <v>48.822853088378906</v>
      </c>
      <c r="AI38" s="38">
        <f>[1]!FF_CONSTANT(AH29:AH38,MA2_MA_t2)</f>
        <v>49.5781135559082</v>
      </c>
      <c r="AJ38" s="39" t="str">
        <f>[1]!FF_ERR(AD38,AI38)</f>
        <v>***</v>
      </c>
    </row>
    <row r="39" spans="2:36" ht="12.75">
      <c r="B39">
        <f t="shared" si="7"/>
        <v>20</v>
      </c>
      <c r="C39" s="25" t="s">
        <v>89</v>
      </c>
      <c r="D39" s="37">
        <f>[1]!FF_AVERAGE(C30:C39,MA1_MA1)</f>
        <v>50.47441101074219</v>
      </c>
      <c r="E39" s="38">
        <f>[1]!FF_CONSTANT(D30:D39,MA1_MA_t1)</f>
        <v>51.197383880615234</v>
      </c>
      <c r="F39" s="39" t="str">
        <f>[1]!FF_ERR(C39,E39)</f>
        <v>***</v>
      </c>
      <c r="H39">
        <f t="shared" si="8"/>
        <v>20</v>
      </c>
      <c r="I39" s="25" t="s">
        <v>89</v>
      </c>
      <c r="J39" s="37">
        <f>[1]!FF_EXP(I39,J38,EXP1_EXP1)</f>
        <v>50.31261174650503</v>
      </c>
      <c r="K39" s="38">
        <f>[1]!FF_CONSTANT(J30:J39,EXP1_EXP_t1)</f>
        <v>50.31261174650503</v>
      </c>
      <c r="L39" s="39" t="str">
        <f>[1]!FF_ERR(I39,K39)</f>
        <v>***</v>
      </c>
      <c r="N39">
        <f t="shared" si="9"/>
        <v>20</v>
      </c>
      <c r="O39" s="25" t="s">
        <v>89</v>
      </c>
      <c r="P39" s="37">
        <f>[1]!FF_REG_A(O30:O39,REG1_REG1)</f>
        <v>49.063446044921875</v>
      </c>
      <c r="Q39" s="40">
        <f>[1]!FF_REG_B(O30:O39,REG1_REG1)</f>
        <v>-0.217071533203125</v>
      </c>
      <c r="R39" s="38">
        <f>[1]!FF_LINEAR(P30:P39,Q30:Q39,REG1_REG_t1)</f>
        <v>48.12200856208801</v>
      </c>
      <c r="S39" s="39" t="str">
        <f>[1]!FF_ERR(O39,R39)</f>
        <v>***</v>
      </c>
      <c r="U39">
        <f t="shared" si="10"/>
        <v>20</v>
      </c>
      <c r="V39" s="25" t="s">
        <v>89</v>
      </c>
      <c r="W39" s="37">
        <f>[1]!FF_EXP_A(V39,W38,X38,EXP_T_AlphaT1)</f>
        <v>52.22858439471863</v>
      </c>
      <c r="X39" s="40">
        <f>[1]!FF_EXP_B(W39,W38,X38,EXP_T_BetaT1)</f>
        <v>0.27449829016035543</v>
      </c>
      <c r="Y39" s="38">
        <f>[1]!FF_LINEAR(W30:W39,X30:X39,EXP_T_ExpT_t1)</f>
        <v>52.22858437080833</v>
      </c>
      <c r="Z39" s="39" t="str">
        <f>[1]!FF_ERR(V39,Y39)</f>
        <v>***</v>
      </c>
      <c r="AB39">
        <f t="shared" si="11"/>
        <v>20</v>
      </c>
      <c r="AC39" s="25" t="s">
        <v>89</v>
      </c>
      <c r="AD39" s="24" t="s">
        <v>89</v>
      </c>
      <c r="AE39" s="37">
        <f>[1]!FF_AVERAGE(AC30:AC39,MA2_MA1)</f>
        <v>47.826114654541016</v>
      </c>
      <c r="AF39" s="38">
        <f>[1]!FF_CONSTANT(AE30:AE39,MA2_MA_t1)</f>
        <v>47.6717414855957</v>
      </c>
      <c r="AG39" s="39" t="str">
        <f>[1]!FF_ERR(AC39,AF39)</f>
        <v>***</v>
      </c>
      <c r="AH39" s="37">
        <f>[1]!FF_AVERAGE(AD30:AD39,MA2_MA2)</f>
        <v>49.027164459228516</v>
      </c>
      <c r="AI39" s="38">
        <f>[1]!FF_CONSTANT(AH30:AH39,MA2_MA_t2)</f>
        <v>49.292945861816406</v>
      </c>
      <c r="AJ39" s="39" t="str">
        <f>[1]!FF_ERR(AD39,AI39)</f>
        <v>***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W83"/>
  <sheetViews>
    <sheetView workbookViewId="0" topLeftCell="A1">
      <selection activeCell="E18" sqref="E18"/>
    </sheetView>
  </sheetViews>
  <sheetFormatPr defaultColWidth="11.00390625" defaultRowHeight="12.75"/>
  <cols>
    <col min="4" max="4" width="16.75390625" style="0" bestFit="1" customWidth="1"/>
    <col min="5" max="12" width="7.75390625" style="0" customWidth="1"/>
    <col min="14" max="14" width="19.25390625" style="0" bestFit="1" customWidth="1"/>
    <col min="15" max="16" width="6.75390625" style="0" customWidth="1"/>
    <col min="17" max="17" width="7.625" style="0" customWidth="1"/>
    <col min="18" max="19" width="6.75390625" style="0" customWidth="1"/>
    <col min="20" max="20" width="8.00390625" style="0" customWidth="1"/>
    <col min="21" max="21" width="7.75390625" style="0" customWidth="1"/>
    <col min="22" max="23" width="6.75390625" style="0" customWidth="1"/>
  </cols>
  <sheetData>
    <row r="3" spans="4:18" ht="12.75">
      <c r="D3" s="1" t="s">
        <v>80</v>
      </c>
      <c r="H3" t="s">
        <v>94</v>
      </c>
      <c r="N3" s="1" t="s">
        <v>80</v>
      </c>
      <c r="R3" t="s">
        <v>105</v>
      </c>
    </row>
    <row r="4" spans="4:20" ht="12.75">
      <c r="D4" s="1" t="s">
        <v>81</v>
      </c>
      <c r="E4" t="s">
        <v>128</v>
      </c>
      <c r="F4" s="12" t="s">
        <v>129</v>
      </c>
      <c r="H4" s="12" t="s">
        <v>96</v>
      </c>
      <c r="I4" s="12" t="s">
        <v>93</v>
      </c>
      <c r="N4" s="1" t="s">
        <v>81</v>
      </c>
      <c r="O4" t="s">
        <v>132</v>
      </c>
      <c r="P4" s="12" t="s">
        <v>129</v>
      </c>
      <c r="R4" s="12" t="s">
        <v>96</v>
      </c>
      <c r="S4" s="12" t="s">
        <v>106</v>
      </c>
      <c r="T4" s="12" t="s">
        <v>93</v>
      </c>
    </row>
    <row r="5" spans="4:20" ht="12.75">
      <c r="D5" s="1" t="s">
        <v>97</v>
      </c>
      <c r="F5" s="45">
        <v>7</v>
      </c>
      <c r="H5" s="12">
        <v>0.25</v>
      </c>
      <c r="I5" s="12">
        <v>1</v>
      </c>
      <c r="N5" s="1" t="s">
        <v>104</v>
      </c>
      <c r="P5" s="45">
        <v>7</v>
      </c>
      <c r="R5" s="12">
        <v>0.25</v>
      </c>
      <c r="S5" s="12">
        <v>0.25</v>
      </c>
      <c r="T5" s="12">
        <v>1</v>
      </c>
    </row>
    <row r="6" spans="4:23" ht="36.75">
      <c r="D6" s="1" t="s">
        <v>83</v>
      </c>
      <c r="E6" s="3" t="s">
        <v>90</v>
      </c>
      <c r="F6" s="3" t="s">
        <v>130</v>
      </c>
      <c r="G6" s="3" t="s">
        <v>131</v>
      </c>
      <c r="H6" s="3" t="str">
        <f>CONCATENATE(G6," EXP")</f>
        <v>Adjusted EXP</v>
      </c>
      <c r="I6" s="3" t="str">
        <f>CONCATENATE(G6," Fore(",SEAS1_EXP_t1,")")</f>
        <v>Adjusted Fore(1)</v>
      </c>
      <c r="J6" s="3" t="str">
        <f>CONCATENATE(G6," Err(",SEAS1_EXP_t1,")")</f>
        <v>Adjusted Err(1)</v>
      </c>
      <c r="K6" s="3" t="str">
        <f>CONCATENATE(E6," Fore(",SEAS1_EXP_t1,")")</f>
        <v>Data Fore(1)</v>
      </c>
      <c r="L6" s="3" t="str">
        <f>CONCATENATE(E6," Err(",SEAS1_EXP_t1,")")</f>
        <v>Data Err(1)</v>
      </c>
      <c r="N6" s="1" t="s">
        <v>83</v>
      </c>
      <c r="O6" s="3" t="s">
        <v>90</v>
      </c>
      <c r="P6" s="3" t="s">
        <v>130</v>
      </c>
      <c r="Q6" s="3" t="s">
        <v>131</v>
      </c>
      <c r="R6" s="3" t="s">
        <v>107</v>
      </c>
      <c r="S6" s="3" t="s">
        <v>108</v>
      </c>
      <c r="T6" s="3" t="str">
        <f>CONCATENATE(Q6," Fore(",SEAS2_ExpT_t1,")")</f>
        <v>Adjusted Fore(1)</v>
      </c>
      <c r="U6" s="3" t="str">
        <f>CONCATENATE(Q6," Err(",SEAS2_ExpT_t1,")")</f>
        <v>Adjusted Err(1)</v>
      </c>
      <c r="V6" s="3" t="str">
        <f>CONCATENATE(O6," Fore(",SEAS2_ExpT_t1,")")</f>
        <v>Data Fore(1)</v>
      </c>
      <c r="W6" s="3" t="str">
        <f>CONCATENATE(O6," Err(",SEAS2_ExpT_t1,")")</f>
        <v>Data Err(1)</v>
      </c>
    </row>
    <row r="7" spans="4:23" ht="12.75">
      <c r="D7" s="1" t="s">
        <v>84</v>
      </c>
      <c r="E7" s="28">
        <f aca="true" t="shared" si="0" ref="E7:L7">AVERAGE(E18:E45)</f>
        <v>40.15</v>
      </c>
      <c r="F7" s="28">
        <f t="shared" si="0"/>
        <v>1</v>
      </c>
      <c r="G7" s="26">
        <f t="shared" si="0"/>
        <v>39.98798888330702</v>
      </c>
      <c r="H7" s="27">
        <f t="shared" si="0"/>
        <v>41.753630597580646</v>
      </c>
      <c r="I7" s="28">
        <f t="shared" si="0"/>
        <v>41.697290637593866</v>
      </c>
      <c r="J7" s="29">
        <f t="shared" si="0"/>
        <v>0.3155037759259557</v>
      </c>
      <c r="K7" s="56">
        <f t="shared" si="0"/>
        <v>41.78582739596661</v>
      </c>
      <c r="L7" s="28">
        <f t="shared" si="0"/>
        <v>1.0479359045798051</v>
      </c>
      <c r="N7" s="1" t="s">
        <v>84</v>
      </c>
      <c r="O7" s="28">
        <f aca="true" t="shared" si="1" ref="O7:W7">AVERAGE(O18:O45)</f>
        <v>40.15</v>
      </c>
      <c r="P7" s="28">
        <f t="shared" si="1"/>
        <v>1</v>
      </c>
      <c r="Q7" s="26">
        <f t="shared" si="1"/>
        <v>39.98798888330702</v>
      </c>
      <c r="R7" s="27">
        <f t="shared" si="1"/>
        <v>42.98072360528012</v>
      </c>
      <c r="S7" s="28">
        <f t="shared" si="1"/>
        <v>0.36791331579963965</v>
      </c>
      <c r="T7" s="28">
        <f t="shared" si="1"/>
        <v>42.55525294184212</v>
      </c>
      <c r="U7" s="29">
        <f t="shared" si="1"/>
        <v>2.3826355357844586</v>
      </c>
      <c r="V7" s="56">
        <f t="shared" si="1"/>
        <v>42.847506872510486</v>
      </c>
      <c r="W7" s="28">
        <f t="shared" si="1"/>
        <v>3.020362373926686</v>
      </c>
    </row>
    <row r="8" spans="4:23" ht="12.75">
      <c r="D8" s="1" t="s">
        <v>85</v>
      </c>
      <c r="E8" s="28">
        <f aca="true" t="shared" si="2" ref="E8:L8">STDEV(E18:E45)</f>
        <v>15.795652299887692</v>
      </c>
      <c r="F8" s="28">
        <f t="shared" si="2"/>
        <v>0.21886058073712092</v>
      </c>
      <c r="G8" s="26">
        <f t="shared" si="2"/>
        <v>10.917267771760198</v>
      </c>
      <c r="H8" s="27">
        <f t="shared" si="2"/>
        <v>5.242936473219797</v>
      </c>
      <c r="I8" s="28">
        <f t="shared" si="2"/>
        <v>5.195414415754527</v>
      </c>
      <c r="J8" s="29">
        <f t="shared" si="2"/>
        <v>11.062054334648693</v>
      </c>
      <c r="K8" s="56">
        <f t="shared" si="2"/>
        <v>10.984962906818488</v>
      </c>
      <c r="L8" s="28">
        <f t="shared" si="2"/>
        <v>11.312168658721758</v>
      </c>
      <c r="N8" s="1" t="s">
        <v>85</v>
      </c>
      <c r="O8" s="28">
        <f aca="true" t="shared" si="3" ref="O8:W8">STDEV(O18:O45)</f>
        <v>15.795652299887692</v>
      </c>
      <c r="P8" s="28">
        <f t="shared" si="3"/>
        <v>0.21886058073712092</v>
      </c>
      <c r="Q8" s="26">
        <f t="shared" si="3"/>
        <v>10.917267771760198</v>
      </c>
      <c r="R8" s="27">
        <f t="shared" si="3"/>
        <v>10.764553852819688</v>
      </c>
      <c r="S8" s="28">
        <f t="shared" si="3"/>
        <v>1.6275200309763513</v>
      </c>
      <c r="T8" s="28">
        <f t="shared" si="3"/>
        <v>11.577176009812474</v>
      </c>
      <c r="U8" s="29">
        <f t="shared" si="3"/>
        <v>11.575526891245726</v>
      </c>
      <c r="V8" s="56">
        <f t="shared" si="3"/>
        <v>16.116480283392825</v>
      </c>
      <c r="W8" s="28">
        <f t="shared" si="3"/>
        <v>11.906227648067727</v>
      </c>
    </row>
    <row r="9" spans="4:23" ht="12.75">
      <c r="D9" s="1" t="s">
        <v>86</v>
      </c>
      <c r="E9" s="32" t="s">
        <v>89</v>
      </c>
      <c r="F9" s="32" t="s">
        <v>89</v>
      </c>
      <c r="G9" s="30" t="s">
        <v>89</v>
      </c>
      <c r="H9" s="31" t="s">
        <v>89</v>
      </c>
      <c r="I9" s="32" t="s">
        <v>89</v>
      </c>
      <c r="J9" s="29">
        <f>[1]!FF_MAD(J18:J45)</f>
        <v>7.924497127532959</v>
      </c>
      <c r="K9" s="57" t="s">
        <v>89</v>
      </c>
      <c r="L9" s="28">
        <f>[1]!FF_MAD(L18:L45)</f>
        <v>7.927277565002441</v>
      </c>
      <c r="N9" s="1" t="s">
        <v>86</v>
      </c>
      <c r="O9" s="32" t="s">
        <v>89</v>
      </c>
      <c r="P9" s="32" t="s">
        <v>89</v>
      </c>
      <c r="Q9" s="30" t="s">
        <v>89</v>
      </c>
      <c r="R9" s="31" t="s">
        <v>89</v>
      </c>
      <c r="S9" s="32" t="s">
        <v>89</v>
      </c>
      <c r="T9" s="32" t="s">
        <v>89</v>
      </c>
      <c r="U9" s="29">
        <f>[1]!FF_MAD(U18:U45)</f>
        <v>8.526692390441895</v>
      </c>
      <c r="V9" s="57" t="s">
        <v>89</v>
      </c>
      <c r="W9" s="28">
        <f>[1]!FF_MAD(W18:W45)</f>
        <v>8.439345359802246</v>
      </c>
    </row>
    <row r="10" spans="4:14" ht="13.5" thickBot="1">
      <c r="D10" s="1" t="s">
        <v>87</v>
      </c>
      <c r="N10" s="1" t="s">
        <v>87</v>
      </c>
    </row>
    <row r="11" spans="4:23" ht="13.5" thickTop="1">
      <c r="D11" s="4">
        <v>-6</v>
      </c>
      <c r="E11" s="18">
        <v>38</v>
      </c>
      <c r="F11" s="48">
        <v>0.990201793721973</v>
      </c>
      <c r="G11" s="52">
        <f>[1]!FF_ADJUST(E11,1/F11)</f>
        <v>38.37601612209316</v>
      </c>
      <c r="H11" s="34" t="s">
        <v>89</v>
      </c>
      <c r="I11" s="35" t="s">
        <v>89</v>
      </c>
      <c r="J11" s="36" t="s">
        <v>89</v>
      </c>
      <c r="K11" s="53" t="s">
        <v>89</v>
      </c>
      <c r="L11" s="35" t="s">
        <v>89</v>
      </c>
      <c r="N11" s="4">
        <v>-6</v>
      </c>
      <c r="O11" s="18">
        <v>38</v>
      </c>
      <c r="P11" s="48">
        <v>0.990201793721973</v>
      </c>
      <c r="Q11" s="52">
        <f>[1]!FF_ADJUST(O11,1/P11)</f>
        <v>38.37601612209316</v>
      </c>
      <c r="R11" s="34" t="s">
        <v>89</v>
      </c>
      <c r="S11" s="35" t="s">
        <v>89</v>
      </c>
      <c r="T11" s="35" t="s">
        <v>89</v>
      </c>
      <c r="U11" s="36" t="s">
        <v>89</v>
      </c>
      <c r="V11" s="53" t="s">
        <v>89</v>
      </c>
      <c r="W11" s="35" t="s">
        <v>89</v>
      </c>
    </row>
    <row r="12" spans="4:23" ht="12.75">
      <c r="D12" s="4">
        <f aca="true" t="shared" si="4" ref="D12:D17">D11+1</f>
        <v>-5</v>
      </c>
      <c r="E12" s="18">
        <v>45</v>
      </c>
      <c r="F12" s="49">
        <v>0.6381439607124053</v>
      </c>
      <c r="G12" s="52">
        <f>[1]!FF_ADJUST(E12,1/F12)</f>
        <v>70.51700363937208</v>
      </c>
      <c r="H12" s="34" t="s">
        <v>89</v>
      </c>
      <c r="I12" s="35" t="s">
        <v>89</v>
      </c>
      <c r="J12" s="36" t="s">
        <v>89</v>
      </c>
      <c r="K12" s="53" t="s">
        <v>89</v>
      </c>
      <c r="L12" s="35" t="s">
        <v>89</v>
      </c>
      <c r="N12" s="4">
        <f aca="true" t="shared" si="5" ref="N12:N17">N11+1</f>
        <v>-5</v>
      </c>
      <c r="O12" s="18">
        <v>45</v>
      </c>
      <c r="P12" s="49">
        <v>0.6381439607124053</v>
      </c>
      <c r="Q12" s="52">
        <f>[1]!FF_ADJUST(O12,1/P12)</f>
        <v>70.51700363937208</v>
      </c>
      <c r="R12" s="34" t="s">
        <v>89</v>
      </c>
      <c r="S12" s="35" t="s">
        <v>89</v>
      </c>
      <c r="T12" s="35" t="s">
        <v>89</v>
      </c>
      <c r="U12" s="36" t="s">
        <v>89</v>
      </c>
      <c r="V12" s="53" t="s">
        <v>89</v>
      </c>
      <c r="W12" s="35" t="s">
        <v>89</v>
      </c>
    </row>
    <row r="13" spans="4:23" ht="12.75">
      <c r="D13" s="4">
        <f t="shared" si="4"/>
        <v>-4</v>
      </c>
      <c r="E13" s="18">
        <v>40</v>
      </c>
      <c r="F13" s="49">
        <v>0.7513730687532907</v>
      </c>
      <c r="G13" s="52">
        <f>[1]!FF_ADJUST(E13,1/F13)</f>
        <v>53.23587131805197</v>
      </c>
      <c r="H13" s="34" t="s">
        <v>89</v>
      </c>
      <c r="I13" s="35" t="s">
        <v>89</v>
      </c>
      <c r="J13" s="36" t="s">
        <v>89</v>
      </c>
      <c r="K13" s="53" t="s">
        <v>89</v>
      </c>
      <c r="L13" s="35" t="s">
        <v>89</v>
      </c>
      <c r="N13" s="4">
        <f t="shared" si="5"/>
        <v>-4</v>
      </c>
      <c r="O13" s="18">
        <v>40</v>
      </c>
      <c r="P13" s="49">
        <v>0.7513730687532907</v>
      </c>
      <c r="Q13" s="52">
        <f>[1]!FF_ADJUST(O13,1/P13)</f>
        <v>53.23587131805197</v>
      </c>
      <c r="R13" s="34" t="s">
        <v>89</v>
      </c>
      <c r="S13" s="35" t="s">
        <v>89</v>
      </c>
      <c r="T13" s="35" t="s">
        <v>89</v>
      </c>
      <c r="U13" s="36" t="s">
        <v>89</v>
      </c>
      <c r="V13" s="53" t="s">
        <v>89</v>
      </c>
      <c r="W13" s="35" t="s">
        <v>89</v>
      </c>
    </row>
    <row r="14" spans="4:23" ht="12.75">
      <c r="D14" s="4">
        <f t="shared" si="4"/>
        <v>-3</v>
      </c>
      <c r="E14" s="18">
        <v>41</v>
      </c>
      <c r="F14" s="49">
        <v>1.0991565905968785</v>
      </c>
      <c r="G14" s="52">
        <f>[1]!FF_ADJUST(E14,1/F14)</f>
        <v>37.30132753672126</v>
      </c>
      <c r="H14" s="34" t="s">
        <v>89</v>
      </c>
      <c r="I14" s="35" t="s">
        <v>89</v>
      </c>
      <c r="J14" s="36" t="s">
        <v>89</v>
      </c>
      <c r="K14" s="53" t="s">
        <v>89</v>
      </c>
      <c r="L14" s="35" t="s">
        <v>89</v>
      </c>
      <c r="N14" s="4">
        <f t="shared" si="5"/>
        <v>-3</v>
      </c>
      <c r="O14" s="18">
        <v>41</v>
      </c>
      <c r="P14" s="49">
        <v>1.0991565905968785</v>
      </c>
      <c r="Q14" s="52">
        <f>[1]!FF_ADJUST(O14,1/P14)</f>
        <v>37.30132753672126</v>
      </c>
      <c r="R14" s="34" t="s">
        <v>89</v>
      </c>
      <c r="S14" s="35" t="s">
        <v>89</v>
      </c>
      <c r="T14" s="35" t="s">
        <v>89</v>
      </c>
      <c r="U14" s="36" t="s">
        <v>89</v>
      </c>
      <c r="V14" s="53" t="s">
        <v>89</v>
      </c>
      <c r="W14" s="35" t="s">
        <v>89</v>
      </c>
    </row>
    <row r="15" spans="4:23" ht="12.75">
      <c r="D15" s="4">
        <f t="shared" si="4"/>
        <v>-2</v>
      </c>
      <c r="E15" s="18">
        <v>29</v>
      </c>
      <c r="F15" s="49">
        <v>1.0515770259557138</v>
      </c>
      <c r="G15" s="52">
        <f>[1]!FF_ADJUST(E15,1/F15)</f>
        <v>27.577627966571143</v>
      </c>
      <c r="H15" s="34" t="s">
        <v>89</v>
      </c>
      <c r="I15" s="35" t="s">
        <v>89</v>
      </c>
      <c r="J15" s="36" t="s">
        <v>89</v>
      </c>
      <c r="K15" s="53" t="s">
        <v>89</v>
      </c>
      <c r="L15" s="35" t="s">
        <v>89</v>
      </c>
      <c r="N15" s="4">
        <f t="shared" si="5"/>
        <v>-2</v>
      </c>
      <c r="O15" s="18">
        <v>29</v>
      </c>
      <c r="P15" s="49">
        <v>1.0515770259557138</v>
      </c>
      <c r="Q15" s="52">
        <f>[1]!FF_ADJUST(O15,1/P15)</f>
        <v>27.577627966571143</v>
      </c>
      <c r="R15" s="34" t="s">
        <v>89</v>
      </c>
      <c r="S15" s="35" t="s">
        <v>89</v>
      </c>
      <c r="T15" s="35" t="s">
        <v>89</v>
      </c>
      <c r="U15" s="36" t="s">
        <v>89</v>
      </c>
      <c r="V15" s="53" t="s">
        <v>89</v>
      </c>
      <c r="W15" s="35" t="s">
        <v>89</v>
      </c>
    </row>
    <row r="16" spans="4:23" ht="12.75">
      <c r="D16" s="4">
        <f t="shared" si="4"/>
        <v>-1</v>
      </c>
      <c r="E16" s="18">
        <v>45</v>
      </c>
      <c r="F16" s="49">
        <v>1.1725489279424848</v>
      </c>
      <c r="G16" s="52">
        <f>[1]!FF_ADJUST(E16,1/F16)</f>
        <v>38.37792942164313</v>
      </c>
      <c r="H16" s="34" t="s">
        <v>89</v>
      </c>
      <c r="I16" s="35" t="s">
        <v>89</v>
      </c>
      <c r="J16" s="36" t="s">
        <v>89</v>
      </c>
      <c r="K16" s="53" t="s">
        <v>89</v>
      </c>
      <c r="L16" s="35" t="s">
        <v>89</v>
      </c>
      <c r="N16" s="4">
        <f t="shared" si="5"/>
        <v>-1</v>
      </c>
      <c r="O16" s="18">
        <v>45</v>
      </c>
      <c r="P16" s="49">
        <v>1.1725489279424848</v>
      </c>
      <c r="Q16" s="52">
        <f>[1]!FF_ADJUST(O16,1/P16)</f>
        <v>38.37792942164313</v>
      </c>
      <c r="R16" s="34" t="s">
        <v>89</v>
      </c>
      <c r="S16" s="35" t="s">
        <v>89</v>
      </c>
      <c r="T16" s="35" t="s">
        <v>89</v>
      </c>
      <c r="U16" s="36" t="s">
        <v>89</v>
      </c>
      <c r="V16" s="53" t="s">
        <v>89</v>
      </c>
      <c r="W16" s="35" t="s">
        <v>89</v>
      </c>
    </row>
    <row r="17" spans="4:23" ht="13.5" thickBot="1">
      <c r="D17" s="4">
        <f t="shared" si="4"/>
        <v>0</v>
      </c>
      <c r="E17" s="19">
        <v>66</v>
      </c>
      <c r="F17" s="50">
        <v>1.296998632317254</v>
      </c>
      <c r="G17" s="52">
        <f>[1]!FF_ADJUST(E17,1/F17)</f>
        <v>50.886715186493724</v>
      </c>
      <c r="H17" s="34">
        <f>[1]!FF_AVERAGE(G11:G17,7)</f>
        <v>45.181785583496094</v>
      </c>
      <c r="I17" s="35" t="str">
        <f>[1]!FF_CONSTANT(H11:H17,SEAS1_EXP_t1)</f>
        <v>***</v>
      </c>
      <c r="J17" s="36" t="s">
        <v>89</v>
      </c>
      <c r="K17" s="53" t="str">
        <f>[1]!FF_ADJUST(I17,F17)</f>
        <v>***</v>
      </c>
      <c r="L17" s="35" t="s">
        <v>89</v>
      </c>
      <c r="N17" s="4">
        <f t="shared" si="5"/>
        <v>0</v>
      </c>
      <c r="O17" s="19">
        <v>66</v>
      </c>
      <c r="P17" s="50">
        <v>1.296998632317254</v>
      </c>
      <c r="Q17" s="52">
        <f>[1]!FF_ADJUST(O17,1/P17)</f>
        <v>50.886715186493724</v>
      </c>
      <c r="R17" s="34">
        <f>[1]!FF_REG_A(Q10:Q17,7)</f>
        <v>39.56703567504883</v>
      </c>
      <c r="S17" s="35">
        <f>[1]!FF_REG_B(Q10:Q17,7)</f>
        <v>-1.871583104133606</v>
      </c>
      <c r="T17" s="35" t="s">
        <v>89</v>
      </c>
      <c r="U17" s="36" t="s">
        <v>89</v>
      </c>
      <c r="V17" s="53" t="str">
        <f>[1]!FF_ADJUST(T17,P17)</f>
        <v>***</v>
      </c>
      <c r="W17" s="35" t="s">
        <v>89</v>
      </c>
    </row>
    <row r="18" spans="4:23" ht="13.5" thickTop="1">
      <c r="D18">
        <f>D17+1</f>
        <v>1</v>
      </c>
      <c r="E18" s="9">
        <v>40</v>
      </c>
      <c r="F18" s="51">
        <f>F11</f>
        <v>0.990201793721973</v>
      </c>
      <c r="G18" s="54">
        <f>[1]!FF_ADJUST(E18,1/F18)</f>
        <v>40.39580644430859</v>
      </c>
      <c r="H18" s="37">
        <f>[1]!FF_EXP(G18,H17,SEAS1_EXP1)</f>
        <v>43.98529079869922</v>
      </c>
      <c r="I18" s="38">
        <f>[1]!FF_CONSTANT(H12:H18,SEAS1_EXP_t1)</f>
        <v>45.181785583496094</v>
      </c>
      <c r="J18" s="39">
        <f>[1]!FF_ERR(G18,I18)</f>
        <v>-4.7859791391875035</v>
      </c>
      <c r="K18" s="55">
        <f>[1]!FF_ADJUST(I18,F18)</f>
        <v>44.73908512833941</v>
      </c>
      <c r="L18" s="40">
        <f>[1]!FF_ERR(E18,K18)</f>
        <v>-4.739085128339411</v>
      </c>
      <c r="N18">
        <f>N17+1</f>
        <v>1</v>
      </c>
      <c r="O18" s="9">
        <v>40</v>
      </c>
      <c r="P18" s="51">
        <f>P11</f>
        <v>0.990201793721973</v>
      </c>
      <c r="Q18" s="54">
        <f>[1]!FF_ADJUST(O18,1/P18)</f>
        <v>40.39580644430859</v>
      </c>
      <c r="R18" s="37">
        <f>[1]!FF_EXP_A(Q18,R17,S17,SEAS2_AlphaT1)</f>
        <v>38.370540767908096</v>
      </c>
      <c r="S18" s="40">
        <f>[1]!FF_EXP_B(R18,R17,S17,SEAS2_BetaT1)</f>
        <v>-1.7028110548853874</v>
      </c>
      <c r="T18" s="38">
        <f>[1]!FF_LINEAR(R12:R18,S12:S18,SEAS2_ExpT_t1)</f>
        <v>37.69545257091522</v>
      </c>
      <c r="U18" s="39">
        <f>[1]!FF_ERR(Q18,T18)</f>
        <v>2.700353873393368</v>
      </c>
      <c r="V18" s="55">
        <f>[1]!FF_ADJUST(T18,P18)</f>
        <v>37.32610475088181</v>
      </c>
      <c r="W18" s="40">
        <f>[1]!FF_ERR(O18,V18)</f>
        <v>2.673895249118189</v>
      </c>
    </row>
    <row r="19" spans="4:23" ht="12.75">
      <c r="D19">
        <f aca="true" t="shared" si="6" ref="D19:D45">D18+1</f>
        <v>2</v>
      </c>
      <c r="E19" s="9">
        <v>17</v>
      </c>
      <c r="F19" s="40">
        <f aca="true" t="shared" si="7" ref="F19:F45">F12</f>
        <v>0.6381439607124053</v>
      </c>
      <c r="G19" s="40">
        <f>[1]!FF_ADJUST(E19,1/F19)</f>
        <v>26.639756930429453</v>
      </c>
      <c r="H19" s="37">
        <f>[1]!FF_EXP(G19,H18,SEAS1_EXP1)</f>
        <v>39.648907331631776</v>
      </c>
      <c r="I19" s="38">
        <f>[1]!FF_CONSTANT(H13:H19,SEAS1_EXP_t1)</f>
        <v>43.98529079869922</v>
      </c>
      <c r="J19" s="39">
        <f>[1]!FF_ERR(G19,I19)</f>
        <v>-17.345533868269765</v>
      </c>
      <c r="K19" s="55">
        <f>[1]!FF_ADJUST(I19,F19)</f>
        <v>28.068947683368837</v>
      </c>
      <c r="L19" s="40">
        <f>[1]!FF_ERR(E19,K19)</f>
        <v>-11.068947683368837</v>
      </c>
      <c r="N19">
        <f aca="true" t="shared" si="8" ref="N19:N45">N18+1</f>
        <v>2</v>
      </c>
      <c r="O19" s="9">
        <v>17</v>
      </c>
      <c r="P19" s="40">
        <f aca="true" t="shared" si="9" ref="P19:P45">P12</f>
        <v>0.6381439607124053</v>
      </c>
      <c r="Q19" s="40">
        <f>[1]!FF_ADJUST(O19,1/P19)</f>
        <v>26.639756930429453</v>
      </c>
      <c r="R19" s="37">
        <f>[1]!FF_EXP_A(Q19,R18,S18,SEAS2_AlphaT1)</f>
        <v>34.16073657386005</v>
      </c>
      <c r="S19" s="40">
        <f>[1]!FF_EXP_B(R19,R18,S18,SEAS2_BetaT1)</f>
        <v>-2.3295593396760523</v>
      </c>
      <c r="T19" s="38">
        <f>[1]!FF_LINEAR(R13:R19,S13:S19,SEAS2_ExpT_t1)</f>
        <v>36.66772971302271</v>
      </c>
      <c r="U19" s="39">
        <f>[1]!FF_ERR(Q19,T19)</f>
        <v>-10.027972782593256</v>
      </c>
      <c r="V19" s="55">
        <f>[1]!FF_ADJUST(T19,P19)</f>
        <v>23.39929026940026</v>
      </c>
      <c r="W19" s="40">
        <f>[1]!FF_ERR(O19,V19)</f>
        <v>-6.399290269400261</v>
      </c>
    </row>
    <row r="20" spans="4:23" ht="12.75">
      <c r="D20">
        <f t="shared" si="6"/>
        <v>3</v>
      </c>
      <c r="E20" s="9">
        <v>26</v>
      </c>
      <c r="F20" s="40">
        <f t="shared" si="7"/>
        <v>0.7513730687532907</v>
      </c>
      <c r="G20" s="40">
        <f>[1]!FF_ADJUST(E20,1/F20)</f>
        <v>34.60331635673378</v>
      </c>
      <c r="H20" s="37">
        <f>[1]!FF_EXP(G20,H19,SEAS1_EXP1)</f>
        <v>38.387509587907275</v>
      </c>
      <c r="I20" s="38">
        <f>[1]!FF_CONSTANT(H14:H20,SEAS1_EXP_t1)</f>
        <v>39.648907331631776</v>
      </c>
      <c r="J20" s="39">
        <f>[1]!FF_ERR(G20,I20)</f>
        <v>-5.045590974897998</v>
      </c>
      <c r="K20" s="55">
        <f>[1]!FF_ADJUST(I20,F20)</f>
        <v>29.791121174483013</v>
      </c>
      <c r="L20" s="40">
        <f>[1]!FF_ERR(E20,K20)</f>
        <v>-3.7911211744830133</v>
      </c>
      <c r="N20">
        <f t="shared" si="8"/>
        <v>3</v>
      </c>
      <c r="O20" s="9">
        <v>26</v>
      </c>
      <c r="P20" s="40">
        <f t="shared" si="9"/>
        <v>0.7513730687532907</v>
      </c>
      <c r="Q20" s="40">
        <f>[1]!FF_ADJUST(O20,1/P20)</f>
        <v>34.60331635673378</v>
      </c>
      <c r="R20" s="37">
        <f>[1]!FF_EXP_A(Q20,R19,S19,SEAS2_AlphaT1)</f>
        <v>32.524212240823545</v>
      </c>
      <c r="S20" s="40">
        <f>[1]!FF_EXP_B(R20,R19,S19,SEAS2_BetaT1)</f>
        <v>-2.1563005880161654</v>
      </c>
      <c r="T20" s="38">
        <f>[1]!FF_LINEAR(R14:R20,S14:S20,SEAS2_ExpT_t1)</f>
        <v>31.831177234183997</v>
      </c>
      <c r="U20" s="39">
        <f>[1]!FF_ERR(Q20,T20)</f>
        <v>2.772139122549781</v>
      </c>
      <c r="V20" s="55">
        <f>[1]!FF_ADJUST(T20,P20)</f>
        <v>23.917089320478713</v>
      </c>
      <c r="W20" s="40">
        <f>[1]!FF_ERR(O20,V20)</f>
        <v>2.0829106795212873</v>
      </c>
    </row>
    <row r="21" spans="4:23" ht="12.75">
      <c r="D21">
        <f t="shared" si="6"/>
        <v>4</v>
      </c>
      <c r="E21" s="9">
        <v>29</v>
      </c>
      <c r="F21" s="40">
        <f t="shared" si="7"/>
        <v>1.0991565905968785</v>
      </c>
      <c r="G21" s="40">
        <f>[1]!FF_ADJUST(E21,1/F21)</f>
        <v>26.3838658186565</v>
      </c>
      <c r="H21" s="37">
        <f>[1]!FF_EXP(G21,H20,SEAS1_EXP1)</f>
        <v>35.38659864559458</v>
      </c>
      <c r="I21" s="38">
        <f>[1]!FF_CONSTANT(H15:H21,SEAS1_EXP_t1)</f>
        <v>38.387509587907275</v>
      </c>
      <c r="J21" s="39">
        <f>[1]!FF_ERR(G21,I21)</f>
        <v>-12.003643769250775</v>
      </c>
      <c r="K21" s="55">
        <f>[1]!FF_ADJUST(I21,F21)</f>
        <v>42.193884160149146</v>
      </c>
      <c r="L21" s="40">
        <f>[1]!FF_ERR(E21,K21)</f>
        <v>-13.193884160149146</v>
      </c>
      <c r="N21">
        <f t="shared" si="8"/>
        <v>4</v>
      </c>
      <c r="O21" s="9">
        <v>29</v>
      </c>
      <c r="P21" s="40">
        <f t="shared" si="9"/>
        <v>1.0991565905968785</v>
      </c>
      <c r="Q21" s="40">
        <f>[1]!FF_ADJUST(O21,1/P21)</f>
        <v>26.3838658186565</v>
      </c>
      <c r="R21" s="37">
        <f>[1]!FF_EXP_A(Q21,R20,S20,SEAS2_AlphaT1)</f>
        <v>29.371900078716862</v>
      </c>
      <c r="S21" s="40">
        <f>[1]!FF_EXP_B(R21,R20,S20,SEAS2_BetaT1)</f>
        <v>-2.4053034815387946</v>
      </c>
      <c r="T21" s="38">
        <f>[1]!FF_LINEAR(R15:R21,S15:S21,SEAS2_ExpT_t1)</f>
        <v>30.36791165280738</v>
      </c>
      <c r="U21" s="39">
        <f>[1]!FF_ERR(Q21,T21)</f>
        <v>-3.98404583415088</v>
      </c>
      <c r="V21" s="55">
        <f>[1]!FF_ADJUST(T21,P21)</f>
        <v>33.37909023584698</v>
      </c>
      <c r="W21" s="40">
        <f>[1]!FF_ERR(O21,V21)</f>
        <v>-4.379090235846981</v>
      </c>
    </row>
    <row r="22" spans="4:23" ht="12.75">
      <c r="D22">
        <f t="shared" si="6"/>
        <v>5</v>
      </c>
      <c r="E22" s="9">
        <v>36</v>
      </c>
      <c r="F22" s="40">
        <f t="shared" si="7"/>
        <v>1.0515770259557138</v>
      </c>
      <c r="G22" s="40">
        <f>[1]!FF_ADJUST(E22,1/F22)</f>
        <v>34.234296786088315</v>
      </c>
      <c r="H22" s="37">
        <f>[1]!FF_EXP(G22,H21,SEAS1_EXP1)</f>
        <v>35.09852318071802</v>
      </c>
      <c r="I22" s="38">
        <f>[1]!FF_CONSTANT(H16:H22,SEAS1_EXP_t1)</f>
        <v>35.38659864559458</v>
      </c>
      <c r="J22" s="39">
        <f>[1]!FF_ERR(G22,I22)</f>
        <v>-1.1523018595062666</v>
      </c>
      <c r="K22" s="55">
        <f>[1]!FF_ADJUST(I22,F22)</f>
        <v>37.21173416242284</v>
      </c>
      <c r="L22" s="40">
        <f>[1]!FF_ERR(E22,K22)</f>
        <v>-1.211734162422843</v>
      </c>
      <c r="N22">
        <f t="shared" si="8"/>
        <v>5</v>
      </c>
      <c r="O22" s="9">
        <v>36</v>
      </c>
      <c r="P22" s="40">
        <f t="shared" si="9"/>
        <v>1.0515770259557138</v>
      </c>
      <c r="Q22" s="40">
        <f>[1]!FF_ADJUST(O22,1/P22)</f>
        <v>34.234296786088315</v>
      </c>
      <c r="R22" s="37">
        <f>[1]!FF_EXP_A(Q22,R21,S21,SEAS2_AlphaT1)</f>
        <v>28.783521170722906</v>
      </c>
      <c r="S22" s="40">
        <f>[1]!FF_EXP_B(R22,R21,S21,SEAS2_BetaT1)</f>
        <v>-1.951072338152585</v>
      </c>
      <c r="T22" s="38">
        <f>[1]!FF_LINEAR(R16:R22,S16:S22,SEAS2_ExpT_t1)</f>
        <v>26.966596597178068</v>
      </c>
      <c r="U22" s="39">
        <f>[1]!FF_ERR(Q22,T22)</f>
        <v>7.267700188910247</v>
      </c>
      <c r="V22" s="55">
        <f>[1]!FF_ADJUST(T22,P22)</f>
        <v>28.357453449807984</v>
      </c>
      <c r="W22" s="40">
        <f>[1]!FF_ERR(O22,V22)</f>
        <v>7.642546550192016</v>
      </c>
    </row>
    <row r="23" spans="4:23" ht="12.75">
      <c r="D23">
        <f t="shared" si="6"/>
        <v>6</v>
      </c>
      <c r="E23" s="9">
        <v>42</v>
      </c>
      <c r="F23" s="40">
        <f t="shared" si="7"/>
        <v>1.1725489279424848</v>
      </c>
      <c r="G23" s="40">
        <f>[1]!FF_ADJUST(E23,1/F23)</f>
        <v>35.81940079353359</v>
      </c>
      <c r="H23" s="37">
        <f>[1]!FF_EXP(G23,H22,SEAS1_EXP1)</f>
        <v>35.27874258392191</v>
      </c>
      <c r="I23" s="38">
        <f>[1]!FF_CONSTANT(H17:H23,SEAS1_EXP_t1)</f>
        <v>35.09852318071802</v>
      </c>
      <c r="J23" s="39">
        <f>[1]!FF_ERR(G23,I23)</f>
        <v>0.7208776128155705</v>
      </c>
      <c r="K23" s="55">
        <f>[1]!FF_ADJUST(I23,F23)</f>
        <v>41.154735727915366</v>
      </c>
      <c r="L23" s="40">
        <f>[1]!FF_ERR(E23,K23)</f>
        <v>0.8452642720846342</v>
      </c>
      <c r="N23">
        <f t="shared" si="8"/>
        <v>6</v>
      </c>
      <c r="O23" s="9">
        <v>42</v>
      </c>
      <c r="P23" s="40">
        <f t="shared" si="9"/>
        <v>1.1725489279424848</v>
      </c>
      <c r="Q23" s="40">
        <f>[1]!FF_ADJUST(O23,1/P23)</f>
        <v>35.81940079353359</v>
      </c>
      <c r="R23" s="37">
        <f>[1]!FF_EXP_A(Q23,R22,S22,SEAS2_AlphaT1)</f>
        <v>29.07918682126612</v>
      </c>
      <c r="S23" s="40">
        <f>[1]!FF_EXP_B(R23,R22,S22,SEAS2_BetaT1)</f>
        <v>-1.3893878409786353</v>
      </c>
      <c r="T23" s="38">
        <f>[1]!FF_LINEAR(R17:R23,S17:S23,SEAS2_ExpT_t1)</f>
        <v>26.83244883257032</v>
      </c>
      <c r="U23" s="39">
        <f>[1]!FF_ERR(Q23,T23)</f>
        <v>8.986951960963268</v>
      </c>
      <c r="V23" s="55">
        <f>[1]!FF_ADJUST(T23,P23)</f>
        <v>31.462359112701908</v>
      </c>
      <c r="W23" s="40">
        <f>[1]!FF_ERR(O23,V23)</f>
        <v>10.537640887298092</v>
      </c>
    </row>
    <row r="24" spans="4:23" ht="12.75">
      <c r="D24">
        <f t="shared" si="6"/>
        <v>7</v>
      </c>
      <c r="E24" s="9">
        <v>33</v>
      </c>
      <c r="F24" s="40">
        <f t="shared" si="7"/>
        <v>1.296998632317254</v>
      </c>
      <c r="G24" s="40">
        <f>[1]!FF_ADJUST(E24,1/F24)</f>
        <v>25.443357593246862</v>
      </c>
      <c r="H24" s="37">
        <f>[1]!FF_EXP(G24,H23,SEAS1_EXP1)</f>
        <v>32.81989633625315</v>
      </c>
      <c r="I24" s="38">
        <f>[1]!FF_CONSTANT(H18:H24,SEAS1_EXP_t1)</f>
        <v>35.27874258392191</v>
      </c>
      <c r="J24" s="39">
        <f>[1]!FF_ERR(G24,I24)</f>
        <v>-9.835384990675049</v>
      </c>
      <c r="K24" s="55">
        <f>[1]!FF_ADJUST(I24,F24)</f>
        <v>45.75648088121918</v>
      </c>
      <c r="L24" s="40">
        <f>[1]!FF_ERR(E24,K24)</f>
        <v>-12.756480881219183</v>
      </c>
      <c r="N24">
        <f t="shared" si="8"/>
        <v>7</v>
      </c>
      <c r="O24" s="9">
        <v>33</v>
      </c>
      <c r="P24" s="40">
        <f t="shared" si="9"/>
        <v>1.296998632317254</v>
      </c>
      <c r="Q24" s="40">
        <f>[1]!FF_ADJUST(O24,1/P24)</f>
        <v>25.443357593246862</v>
      </c>
      <c r="R24" s="37">
        <f>[1]!FF_EXP_A(Q24,R23,S23,SEAS2_AlphaT1)</f>
        <v>27.128188602128454</v>
      </c>
      <c r="S24" s="40">
        <f>[1]!FF_EXP_B(R24,R23,S23,SEAS2_BetaT1)</f>
        <v>-1.529790435518393</v>
      </c>
      <c r="T24" s="38">
        <f>[1]!FF_LINEAR(R18:R24,S18:S24,SEAS2_ExpT_t1)</f>
        <v>27.689798980287485</v>
      </c>
      <c r="U24" s="39">
        <f>[1]!FF_ERR(Q24,T24)</f>
        <v>-2.2464413870406226</v>
      </c>
      <c r="V24" s="55">
        <f>[1]!FF_ADJUST(T24,P24)</f>
        <v>35.91363140657256</v>
      </c>
      <c r="W24" s="40">
        <f>[1]!FF_ERR(O24,V24)</f>
        <v>-2.913631406572563</v>
      </c>
    </row>
    <row r="25" spans="4:23" ht="12.75">
      <c r="D25">
        <f t="shared" si="6"/>
        <v>8</v>
      </c>
      <c r="E25" s="9">
        <v>39</v>
      </c>
      <c r="F25" s="40">
        <f t="shared" si="7"/>
        <v>0.990201793721973</v>
      </c>
      <c r="G25" s="40">
        <f>[1]!FF_ADJUST(E25,1/F25)</f>
        <v>39.385911283200876</v>
      </c>
      <c r="H25" s="37">
        <f>[1]!FF_EXP(G25,H24,SEAS1_EXP1)</f>
        <v>34.46140007299008</v>
      </c>
      <c r="I25" s="38">
        <f>[1]!FF_CONSTANT(H19:H25,SEAS1_EXP_t1)</f>
        <v>32.81989633625315</v>
      </c>
      <c r="J25" s="39">
        <f>[1]!FF_ERR(G25,I25)</f>
        <v>6.566014946947725</v>
      </c>
      <c r="K25" s="55">
        <f>[1]!FF_ADJUST(I25,F25)</f>
        <v>32.49832022192708</v>
      </c>
      <c r="L25" s="40">
        <f>[1]!FF_ERR(E25,K25)</f>
        <v>6.501679778072919</v>
      </c>
      <c r="N25">
        <f t="shared" si="8"/>
        <v>8</v>
      </c>
      <c r="O25" s="9">
        <v>39</v>
      </c>
      <c r="P25" s="40">
        <f t="shared" si="9"/>
        <v>0.990201793721973</v>
      </c>
      <c r="Q25" s="40">
        <f>[1]!FF_ADJUST(O25,1/P25)</f>
        <v>39.385911283200876</v>
      </c>
      <c r="R25" s="37">
        <f>[1]!FF_EXP_A(Q25,R24,S24,SEAS2_AlphaT1)</f>
        <v>29.04527613350247</v>
      </c>
      <c r="S25" s="40">
        <f>[1]!FF_EXP_B(R25,R24,S24,SEAS2_BetaT1)</f>
        <v>-0.668070943795291</v>
      </c>
      <c r="T25" s="38">
        <f>[1]!FF_LINEAR(R19:R25,S19:S25,SEAS2_ExpT_t1)</f>
        <v>25.59839816661006</v>
      </c>
      <c r="U25" s="39">
        <f>[1]!FF_ERR(Q25,T25)</f>
        <v>13.787513116590816</v>
      </c>
      <c r="V25" s="55">
        <f>[1]!FF_ADJUST(T25,P25)</f>
        <v>25.347579780986546</v>
      </c>
      <c r="W25" s="40">
        <f>[1]!FF_ERR(O25,V25)</f>
        <v>13.652420219013454</v>
      </c>
    </row>
    <row r="26" spans="4:23" ht="12.75">
      <c r="D26">
        <f t="shared" si="6"/>
        <v>9</v>
      </c>
      <c r="E26" s="9">
        <v>16</v>
      </c>
      <c r="F26" s="40">
        <f t="shared" si="7"/>
        <v>0.6381439607124053</v>
      </c>
      <c r="G26" s="40">
        <f>[1]!FF_ADJUST(E26,1/F26)</f>
        <v>25.072712405110074</v>
      </c>
      <c r="H26" s="37">
        <f>[1]!FF_EXP(G26,H25,SEAS1_EXP1)</f>
        <v>32.114228156020076</v>
      </c>
      <c r="I26" s="38">
        <f>[1]!FF_CONSTANT(H20:H26,SEAS1_EXP_t1)</f>
        <v>34.46140007299008</v>
      </c>
      <c r="J26" s="39">
        <f>[1]!FF_ERR(G26,I26)</f>
        <v>-9.388687667880006</v>
      </c>
      <c r="K26" s="55">
        <f>[1]!FF_ADJUST(I26,F26)</f>
        <v>21.991334334272665</v>
      </c>
      <c r="L26" s="40">
        <f>[1]!FF_ERR(E26,K26)</f>
        <v>-5.991334334272665</v>
      </c>
      <c r="N26">
        <f t="shared" si="8"/>
        <v>9</v>
      </c>
      <c r="O26" s="9">
        <v>16</v>
      </c>
      <c r="P26" s="40">
        <f t="shared" si="9"/>
        <v>0.6381439607124053</v>
      </c>
      <c r="Q26" s="40">
        <f>[1]!FF_ADJUST(O26,1/P26)</f>
        <v>25.072712405110074</v>
      </c>
      <c r="R26" s="37">
        <f>[1]!FF_EXP_A(Q26,R25,S25,SEAS2_AlphaT1)</f>
        <v>27.5510818784254</v>
      </c>
      <c r="S26" s="40">
        <f>[1]!FF_EXP_B(R26,R25,S25,SEAS2_BetaT1)</f>
        <v>-0.8746017716157355</v>
      </c>
      <c r="T26" s="38">
        <f>[1]!FF_LINEAR(R20:R26,S20:S26,SEAS2_ExpT_t1)</f>
        <v>28.377205189707176</v>
      </c>
      <c r="U26" s="39">
        <f>[1]!FF_ERR(Q26,T26)</f>
        <v>-3.3044927845971017</v>
      </c>
      <c r="V26" s="55">
        <f>[1]!FF_ADJUST(T26,P26)</f>
        <v>18.10874211370836</v>
      </c>
      <c r="W26" s="40">
        <f>[1]!FF_ERR(O26,V26)</f>
        <v>-2.1087421137083595</v>
      </c>
    </row>
    <row r="27" spans="4:23" ht="12.75">
      <c r="D27">
        <f t="shared" si="6"/>
        <v>10</v>
      </c>
      <c r="E27" s="9">
        <v>24</v>
      </c>
      <c r="F27" s="40">
        <f t="shared" si="7"/>
        <v>0.7513730687532907</v>
      </c>
      <c r="G27" s="40">
        <f>[1]!FF_ADJUST(E27,1/F27)</f>
        <v>31.94152279083118</v>
      </c>
      <c r="H27" s="37">
        <f>[1]!FF_EXP(G27,H26,SEAS1_EXP1)</f>
        <v>32.07105181472285</v>
      </c>
      <c r="I27" s="38">
        <f>[1]!FF_CONSTANT(H21:H27,SEAS1_EXP_t1)</f>
        <v>32.114228156020076</v>
      </c>
      <c r="J27" s="39">
        <f>[1]!FF_ERR(G27,I27)</f>
        <v>-0.17270536518889656</v>
      </c>
      <c r="K27" s="55">
        <f>[1]!FF_ADJUST(I27,F27)</f>
        <v>24.129766160232137</v>
      </c>
      <c r="L27" s="40">
        <f>[1]!FF_ERR(E27,K27)</f>
        <v>-0.12976616023213694</v>
      </c>
      <c r="N27">
        <f t="shared" si="8"/>
        <v>10</v>
      </c>
      <c r="O27" s="9">
        <v>24</v>
      </c>
      <c r="P27" s="40">
        <f t="shared" si="9"/>
        <v>0.7513730687532907</v>
      </c>
      <c r="Q27" s="40">
        <f>[1]!FF_ADJUST(O27,1/P27)</f>
        <v>31.94152279083118</v>
      </c>
      <c r="R27" s="37">
        <f>[1]!FF_EXP_A(Q27,R26,S26,SEAS2_AlphaT1)</f>
        <v>27.992740729673898</v>
      </c>
      <c r="S27" s="40">
        <f>[1]!FF_EXP_B(R27,R26,S26,SEAS2_BetaT1)</f>
        <v>-0.5455366158996772</v>
      </c>
      <c r="T27" s="38">
        <f>[1]!FF_LINEAR(R21:R27,S21:S27,SEAS2_ExpT_t1)</f>
        <v>26.676480106809663</v>
      </c>
      <c r="U27" s="39">
        <f>[1]!FF_ERR(Q27,T27)</f>
        <v>5.265042684021516</v>
      </c>
      <c r="V27" s="55">
        <f>[1]!FF_ADJUST(T27,P27)</f>
        <v>20.043988721389688</v>
      </c>
      <c r="W27" s="40">
        <f>[1]!FF_ERR(O27,V27)</f>
        <v>3.956011278610312</v>
      </c>
    </row>
    <row r="28" spans="4:23" ht="12.75">
      <c r="D28">
        <f t="shared" si="6"/>
        <v>11</v>
      </c>
      <c r="E28" s="9">
        <v>67</v>
      </c>
      <c r="F28" s="40">
        <f t="shared" si="7"/>
        <v>1.0991565905968785</v>
      </c>
      <c r="G28" s="40">
        <f>[1]!FF_ADJUST(E28,1/F28)</f>
        <v>60.95582792586157</v>
      </c>
      <c r="H28" s="37">
        <f>[1]!FF_EXP(G28,H27,SEAS1_EXP1)</f>
        <v>39.292245842507526</v>
      </c>
      <c r="I28" s="38">
        <f>[1]!FF_CONSTANT(H22:H28,SEAS1_EXP_t1)</f>
        <v>32.07105181472285</v>
      </c>
      <c r="J28" s="39">
        <f>[1]!FF_ERR(G28,I28)</f>
        <v>28.88477611113872</v>
      </c>
      <c r="K28" s="55">
        <f>[1]!FF_ADJUST(I28,F28)</f>
        <v>35.2511079695266</v>
      </c>
      <c r="L28" s="40">
        <f>[1]!FF_ERR(E28,K28)</f>
        <v>31.7488920304734</v>
      </c>
      <c r="N28">
        <f t="shared" si="8"/>
        <v>11</v>
      </c>
      <c r="O28" s="9">
        <v>67</v>
      </c>
      <c r="P28" s="40">
        <f t="shared" si="9"/>
        <v>1.0991565905968785</v>
      </c>
      <c r="Q28" s="40">
        <f>[1]!FF_ADJUST(O28,1/P28)</f>
        <v>60.95582792586157</v>
      </c>
      <c r="R28" s="37">
        <f>[1]!FF_EXP_A(Q28,R27,S27,SEAS2_AlphaT1)</f>
        <v>35.824360490421</v>
      </c>
      <c r="S28" s="40">
        <f>[1]!FF_EXP_B(R28,R27,S27,SEAS2_BetaT1)</f>
        <v>1.548752478262018</v>
      </c>
      <c r="T28" s="38">
        <f>[1]!FF_LINEAR(R22:R28,S22:S28,SEAS2_ExpT_t1)</f>
        <v>27.44720411377422</v>
      </c>
      <c r="U28" s="39">
        <f>[1]!FF_ERR(Q28,T28)</f>
        <v>33.50862381208735</v>
      </c>
      <c r="V28" s="55">
        <f>[1]!FF_ADJUST(T28,P28)</f>
        <v>30.16877529511269</v>
      </c>
      <c r="W28" s="40">
        <f>[1]!FF_ERR(O28,V28)</f>
        <v>36.831224704887305</v>
      </c>
    </row>
    <row r="29" spans="4:23" ht="12.75">
      <c r="D29">
        <f t="shared" si="6"/>
        <v>12</v>
      </c>
      <c r="E29" s="9">
        <v>63</v>
      </c>
      <c r="F29" s="40">
        <f t="shared" si="7"/>
        <v>1.0515770259557138</v>
      </c>
      <c r="G29" s="40">
        <f>[1]!FF_ADJUST(E29,1/F29)</f>
        <v>59.91001937565455</v>
      </c>
      <c r="H29" s="37">
        <f>[1]!FF_EXP(G29,H28,SEAS1_EXP1)</f>
        <v>44.44668922579428</v>
      </c>
      <c r="I29" s="38">
        <f>[1]!FF_CONSTANT(H23:H29,SEAS1_EXP_t1)</f>
        <v>39.292245842507526</v>
      </c>
      <c r="J29" s="39">
        <f>[1]!FF_ERR(G29,I29)</f>
        <v>20.617773533147023</v>
      </c>
      <c r="K29" s="55">
        <f>[1]!FF_ADJUST(I29,F29)</f>
        <v>41.31882302618482</v>
      </c>
      <c r="L29" s="40">
        <f>[1]!FF_ERR(E29,K29)</f>
        <v>21.681176973815177</v>
      </c>
      <c r="N29">
        <f t="shared" si="8"/>
        <v>12</v>
      </c>
      <c r="O29" s="9">
        <v>63</v>
      </c>
      <c r="P29" s="40">
        <f t="shared" si="9"/>
        <v>1.0515770259557138</v>
      </c>
      <c r="Q29" s="40">
        <f>[1]!FF_ADJUST(O29,1/P29)</f>
        <v>59.91001937565455</v>
      </c>
      <c r="R29" s="37">
        <f>[1]!FF_EXP_A(Q29,R28,S28,SEAS2_AlphaT1)</f>
        <v>43.00733945673687</v>
      </c>
      <c r="S29" s="40">
        <f>[1]!FF_EXP_B(R29,R28,S28,SEAS2_BetaT1)</f>
        <v>2.9573091002754817</v>
      </c>
      <c r="T29" s="38">
        <f>[1]!FF_LINEAR(R23:R29,S23:S29,SEAS2_ExpT_t1)</f>
        <v>37.37311296868302</v>
      </c>
      <c r="U29" s="39">
        <f>[1]!FF_ERR(Q29,T29)</f>
        <v>22.536906406971532</v>
      </c>
      <c r="V29" s="55">
        <f>[1]!FF_ADJUST(T29,P29)</f>
        <v>39.3007069863146</v>
      </c>
      <c r="W29" s="40">
        <f>[1]!FF_ERR(O29,V29)</f>
        <v>23.6992930136854</v>
      </c>
    </row>
    <row r="30" spans="4:23" ht="12.75">
      <c r="D30">
        <f t="shared" si="6"/>
        <v>13</v>
      </c>
      <c r="E30" s="9">
        <v>54</v>
      </c>
      <c r="F30" s="40">
        <f t="shared" si="7"/>
        <v>1.1725489279424848</v>
      </c>
      <c r="G30" s="40">
        <f>[1]!FF_ADJUST(E30,1/F30)</f>
        <v>46.053515305971764</v>
      </c>
      <c r="H30" s="37">
        <f>[1]!FF_EXP(G30,H29,SEAS1_EXP1)</f>
        <v>44.84839574583865</v>
      </c>
      <c r="I30" s="38">
        <f>[1]!FF_CONSTANT(H24:H30,SEAS1_EXP_t1)</f>
        <v>44.44668922579428</v>
      </c>
      <c r="J30" s="39">
        <f>[1]!FF_ERR(G30,I30)</f>
        <v>1.606826080177484</v>
      </c>
      <c r="K30" s="55">
        <f>[1]!FF_ADJUST(I30,F30)</f>
        <v>52.11591780229787</v>
      </c>
      <c r="L30" s="40">
        <f>[1]!FF_ERR(E30,K30)</f>
        <v>1.8840821977021278</v>
      </c>
      <c r="N30">
        <f t="shared" si="8"/>
        <v>13</v>
      </c>
      <c r="O30" s="9">
        <v>54</v>
      </c>
      <c r="P30" s="40">
        <f t="shared" si="9"/>
        <v>1.1725489279424848</v>
      </c>
      <c r="Q30" s="40">
        <f>[1]!FF_ADJUST(O30,1/P30)</f>
        <v>46.053515305971764</v>
      </c>
      <c r="R30" s="37">
        <f>[1]!FF_EXP_A(Q30,R29,S29,SEAS2_AlphaT1)</f>
        <v>45.986865514744125</v>
      </c>
      <c r="S30" s="40">
        <f>[1]!FF_EXP_B(R30,R29,S29,SEAS2_BetaT1)</f>
        <v>2.9628633397084245</v>
      </c>
      <c r="T30" s="38">
        <f>[1]!FF_LINEAR(R24:R30,S24:S30,SEAS2_ExpT_t1)</f>
        <v>45.96464855701235</v>
      </c>
      <c r="U30" s="39">
        <f>[1]!FF_ERR(Q30,T30)</f>
        <v>0.08886674895941127</v>
      </c>
      <c r="V30" s="55">
        <f>[1]!FF_ADJUST(T30,P30)</f>
        <v>53.89579938877792</v>
      </c>
      <c r="W30" s="40">
        <f>[1]!FF_ERR(O30,V30)</f>
        <v>0.10420061122208324</v>
      </c>
    </row>
    <row r="31" spans="4:23" ht="12.75">
      <c r="D31">
        <f t="shared" si="6"/>
        <v>14</v>
      </c>
      <c r="E31" s="9">
        <v>62</v>
      </c>
      <c r="F31" s="40">
        <f t="shared" si="7"/>
        <v>1.296998632317254</v>
      </c>
      <c r="G31" s="40">
        <f>[1]!FF_ADJUST(E31,1/F31)</f>
        <v>47.80267184185774</v>
      </c>
      <c r="H31" s="37">
        <f>[1]!FF_EXP(G31,H30,SEAS1_EXP1)</f>
        <v>45.58696476984342</v>
      </c>
      <c r="I31" s="38">
        <f>[1]!FF_CONSTANT(H25:H31,SEAS1_EXP_t1)</f>
        <v>44.84839574583865</v>
      </c>
      <c r="J31" s="39">
        <f>[1]!FF_ERR(G31,I31)</f>
        <v>2.954276096019086</v>
      </c>
      <c r="K31" s="55">
        <f>[1]!FF_ADJUST(I31,F31)</f>
        <v>58.168307943975684</v>
      </c>
      <c r="L31" s="40">
        <f>[1]!FF_ERR(E31,K31)</f>
        <v>3.831692056024316</v>
      </c>
      <c r="N31">
        <f t="shared" si="8"/>
        <v>14</v>
      </c>
      <c r="O31" s="9">
        <v>62</v>
      </c>
      <c r="P31" s="40">
        <f t="shared" si="9"/>
        <v>1.296998632317254</v>
      </c>
      <c r="Q31" s="40">
        <f>[1]!FF_ADJUST(O31,1/P31)</f>
        <v>47.80267184185774</v>
      </c>
      <c r="R31" s="37">
        <f>[1]!FF_EXP_A(Q31,R30,S30,SEAS2_AlphaT1)</f>
        <v>48.66296497580035</v>
      </c>
      <c r="S31" s="40">
        <f>[1]!FF_EXP_B(R31,R30,S30,SEAS2_BetaT1)</f>
        <v>2.891172370045375</v>
      </c>
      <c r="T31" s="38">
        <f>[1]!FF_LINEAR(R25:R31,S25:S31,SEAS2_ExpT_t1)</f>
        <v>48.94972885445255</v>
      </c>
      <c r="U31" s="39">
        <f>[1]!FF_ERR(Q31,T31)</f>
        <v>-1.1470570125948143</v>
      </c>
      <c r="V31" s="55">
        <f>[1]!FF_ADJUST(T31,P31)</f>
        <v>63.48773137652538</v>
      </c>
      <c r="W31" s="40">
        <f>[1]!FF_ERR(O31,V31)</f>
        <v>-1.4877313765253817</v>
      </c>
    </row>
    <row r="32" spans="4:23" ht="12.75">
      <c r="D32">
        <f t="shared" si="6"/>
        <v>15</v>
      </c>
      <c r="E32" s="9">
        <v>36</v>
      </c>
      <c r="F32" s="40">
        <f t="shared" si="7"/>
        <v>0.990201793721973</v>
      </c>
      <c r="G32" s="40">
        <f>[1]!FF_ADJUST(E32,1/F32)</f>
        <v>36.35622579987773</v>
      </c>
      <c r="H32" s="37">
        <f>[1]!FF_EXP(G32,H31,SEAS1_EXP1)</f>
        <v>43.279280027351994</v>
      </c>
      <c r="I32" s="38">
        <f>[1]!FF_CONSTANT(H26:H32,SEAS1_EXP_t1)</f>
        <v>45.58696476984342</v>
      </c>
      <c r="J32" s="39">
        <f>[1]!FF_ERR(G32,I32)</f>
        <v>-9.230738969965692</v>
      </c>
      <c r="K32" s="55">
        <f>[1]!FF_ADJUST(I32,F32)</f>
        <v>45.140294285439346</v>
      </c>
      <c r="L32" s="40">
        <f>[1]!FF_ERR(E32,K32)</f>
        <v>-9.140294285439346</v>
      </c>
      <c r="N32">
        <f t="shared" si="8"/>
        <v>15</v>
      </c>
      <c r="O32" s="9">
        <v>36</v>
      </c>
      <c r="P32" s="40">
        <f t="shared" si="9"/>
        <v>0.990201793721973</v>
      </c>
      <c r="Q32" s="40">
        <f>[1]!FF_ADJUST(O32,1/P32)</f>
        <v>36.35622579987773</v>
      </c>
      <c r="R32" s="37">
        <f>[1]!FF_EXP_A(Q32,R31,S31,SEAS2_AlphaT1)</f>
        <v>47.75465902439894</v>
      </c>
      <c r="S32" s="40">
        <f>[1]!FF_EXP_B(R32,R31,S31,SEAS2_BetaT1)</f>
        <v>1.9413027896836788</v>
      </c>
      <c r="T32" s="38">
        <f>[1]!FF_LINEAR(R26:R32,S26:S32,SEAS2_ExpT_t1)</f>
        <v>51.554137345845724</v>
      </c>
      <c r="U32" s="39">
        <f>[1]!FF_ERR(Q32,T32)</f>
        <v>-15.197911545967997</v>
      </c>
      <c r="V32" s="55">
        <f>[1]!FF_ADJUST(T32,P32)</f>
        <v>51.04899927364539</v>
      </c>
      <c r="W32" s="40">
        <f>[1]!FF_ERR(O32,V32)</f>
        <v>-15.048999273645393</v>
      </c>
    </row>
    <row r="33" spans="4:23" ht="12.75">
      <c r="D33">
        <f t="shared" si="6"/>
        <v>16</v>
      </c>
      <c r="E33" s="9">
        <v>27</v>
      </c>
      <c r="F33" s="40">
        <f t="shared" si="7"/>
        <v>0.6381439607124053</v>
      </c>
      <c r="G33" s="40">
        <f>[1]!FF_ADJUST(E33,1/F33)</f>
        <v>42.310202183623254</v>
      </c>
      <c r="H33" s="37">
        <f>[1]!FF_EXP(G33,H32,SEAS1_EXP1)</f>
        <v>43.03701056641981</v>
      </c>
      <c r="I33" s="38">
        <f>[1]!FF_CONSTANT(H27:H33,SEAS1_EXP_t1)</f>
        <v>43.279280027351994</v>
      </c>
      <c r="J33" s="39">
        <f>[1]!FF_ERR(G33,I33)</f>
        <v>-0.9690778437287406</v>
      </c>
      <c r="K33" s="55">
        <f>[1]!FF_ADJUST(I33,F33)</f>
        <v>27.6184111734357</v>
      </c>
      <c r="L33" s="40">
        <f>[1]!FF_ERR(E33,K33)</f>
        <v>-0.6184111734356996</v>
      </c>
      <c r="N33">
        <f t="shared" si="8"/>
        <v>16</v>
      </c>
      <c r="O33" s="9">
        <v>27</v>
      </c>
      <c r="P33" s="40">
        <f t="shared" si="9"/>
        <v>0.6381439607124053</v>
      </c>
      <c r="Q33" s="40">
        <f>[1]!FF_ADJUST(O33,1/P33)</f>
        <v>42.310202183623254</v>
      </c>
      <c r="R33" s="37">
        <f>[1]!FF_EXP_A(Q33,R32,S32,SEAS2_AlphaT1)</f>
        <v>47.84952224862349</v>
      </c>
      <c r="S33" s="40">
        <f>[1]!FF_EXP_B(R33,R32,S32,SEAS2_BetaT1)</f>
        <v>1.4796928983188957</v>
      </c>
      <c r="T33" s="38">
        <f>[1]!FF_LINEAR(R27:R33,S27:S33,SEAS2_ExpT_t1)</f>
        <v>49.69596181408262</v>
      </c>
      <c r="U33" s="39">
        <f>[1]!FF_ERR(Q33,T33)</f>
        <v>-7.3857596304593685</v>
      </c>
      <c r="V33" s="55">
        <f>[1]!FF_ADJUST(T33,P33)</f>
        <v>31.713177903451136</v>
      </c>
      <c r="W33" s="40">
        <f>[1]!FF_ERR(O33,V33)</f>
        <v>-4.713177903451136</v>
      </c>
    </row>
    <row r="34" spans="4:23" ht="12.75">
      <c r="D34">
        <f t="shared" si="6"/>
        <v>17</v>
      </c>
      <c r="E34" s="9">
        <v>31</v>
      </c>
      <c r="F34" s="40">
        <f t="shared" si="7"/>
        <v>0.7513730687532907</v>
      </c>
      <c r="G34" s="40">
        <f>[1]!FF_ADJUST(E34,1/F34)</f>
        <v>41.257800271490275</v>
      </c>
      <c r="H34" s="37">
        <f>[1]!FF_EXP(G34,H33,SEAS1_EXP1)</f>
        <v>42.59220799268743</v>
      </c>
      <c r="I34" s="38">
        <f>[1]!FF_CONSTANT(H28:H34,SEAS1_EXP_t1)</f>
        <v>43.03701056641981</v>
      </c>
      <c r="J34" s="39">
        <f>[1]!FF_ERR(G34,I34)</f>
        <v>-1.779210294929534</v>
      </c>
      <c r="K34" s="55">
        <f>[1]!FF_ADJUST(I34,F34)</f>
        <v>32.33685069925865</v>
      </c>
      <c r="L34" s="40">
        <f>[1]!FF_ERR(E34,K34)</f>
        <v>-1.3368506992586475</v>
      </c>
      <c r="N34">
        <f t="shared" si="8"/>
        <v>17</v>
      </c>
      <c r="O34" s="9">
        <v>31</v>
      </c>
      <c r="P34" s="40">
        <f t="shared" si="9"/>
        <v>0.7513730687532907</v>
      </c>
      <c r="Q34" s="40">
        <f>[1]!FF_ADJUST(O34,1/P34)</f>
        <v>41.257800271490275</v>
      </c>
      <c r="R34" s="37">
        <f>[1]!FF_EXP_A(Q34,R33,S33,SEAS2_AlphaT1)</f>
        <v>47.31136162418384</v>
      </c>
      <c r="S34" s="40">
        <f>[1]!FF_EXP_B(R34,R33,S33,SEAS2_BetaT1)</f>
        <v>0.9752295176292598</v>
      </c>
      <c r="T34" s="38">
        <f>[1]!FF_LINEAR(R28:R34,S28:S34,SEAS2_ExpT_t1)</f>
        <v>49.32921514694238</v>
      </c>
      <c r="U34" s="39">
        <f>[1]!FF_ERR(Q34,T34)</f>
        <v>-8.071414875452106</v>
      </c>
      <c r="V34" s="55">
        <f>[1]!FF_ADJUST(T34,P34)</f>
        <v>37.06464376414941</v>
      </c>
      <c r="W34" s="40">
        <f>[1]!FF_ERR(O34,V34)</f>
        <v>-6.064643764149409</v>
      </c>
    </row>
    <row r="35" spans="4:23" ht="12.75">
      <c r="D35">
        <f t="shared" si="6"/>
        <v>18</v>
      </c>
      <c r="E35" s="9">
        <v>42</v>
      </c>
      <c r="F35" s="40">
        <f t="shared" si="7"/>
        <v>1.0991565905968785</v>
      </c>
      <c r="G35" s="40">
        <f>[1]!FF_ADJUST(E35,1/F35)</f>
        <v>38.21111601322665</v>
      </c>
      <c r="H35" s="37">
        <f>[1]!FF_EXP(G35,H34,SEAS1_EXP1)</f>
        <v>41.49693499782224</v>
      </c>
      <c r="I35" s="38">
        <f>[1]!FF_CONSTANT(H29:H35,SEAS1_EXP_t1)</f>
        <v>42.59220799268743</v>
      </c>
      <c r="J35" s="39">
        <f>[1]!FF_ERR(G35,I35)</f>
        <v>-4.381091979460777</v>
      </c>
      <c r="K35" s="55">
        <f>[1]!FF_ADJUST(I35,F35)</f>
        <v>46.81550612323543</v>
      </c>
      <c r="L35" s="40">
        <f>[1]!FF_ERR(E35,K35)</f>
        <v>-4.81550612323543</v>
      </c>
      <c r="N35">
        <f t="shared" si="8"/>
        <v>18</v>
      </c>
      <c r="O35" s="9">
        <v>42</v>
      </c>
      <c r="P35" s="40">
        <f t="shared" si="9"/>
        <v>1.0991565905968785</v>
      </c>
      <c r="Q35" s="40">
        <f>[1]!FF_ADJUST(O35,1/P35)</f>
        <v>38.21111601322665</v>
      </c>
      <c r="R35" s="37">
        <f>[1]!FF_EXP_A(Q35,R34,S34,SEAS2_AlphaT1)</f>
        <v>45.767722554052696</v>
      </c>
      <c r="S35" s="40">
        <f>[1]!FF_EXP_B(R35,R34,S34,SEAS2_BetaT1)</f>
        <v>0.3455123706891592</v>
      </c>
      <c r="T35" s="38">
        <f>[1]!FF_LINEAR(R29:R35,S29:S35,SEAS2_ExpT_t1)</f>
        <v>48.2865911418131</v>
      </c>
      <c r="U35" s="39">
        <f>[1]!FF_ERR(Q35,T35)</f>
        <v>-10.075475128586447</v>
      </c>
      <c r="V35" s="55">
        <f>[1]!FF_ADJUST(T35,P35)</f>
        <v>53.07452489098072</v>
      </c>
      <c r="W35" s="40">
        <f>[1]!FF_ERR(O35,V35)</f>
        <v>-11.074524890980719</v>
      </c>
    </row>
    <row r="36" spans="4:23" ht="12.75">
      <c r="D36">
        <f t="shared" si="6"/>
        <v>19</v>
      </c>
      <c r="E36" s="9">
        <v>56</v>
      </c>
      <c r="F36" s="40">
        <f t="shared" si="7"/>
        <v>1.0515770259557138</v>
      </c>
      <c r="G36" s="40">
        <f>[1]!FF_ADJUST(E36,1/F36)</f>
        <v>53.25335055613738</v>
      </c>
      <c r="H36" s="37">
        <f>[1]!FF_EXP(G36,H35,SEAS1_EXP1)</f>
        <v>44.436038887401025</v>
      </c>
      <c r="I36" s="38">
        <f>[1]!FF_CONSTANT(H30:H36,SEAS1_EXP_t1)</f>
        <v>41.49693499782224</v>
      </c>
      <c r="J36" s="39">
        <f>[1]!FF_ERR(G36,I36)</f>
        <v>11.75641555831514</v>
      </c>
      <c r="K36" s="55">
        <f>[1]!FF_ADJUST(I36,F36)</f>
        <v>43.63722349128748</v>
      </c>
      <c r="L36" s="40">
        <f>[1]!FF_ERR(E36,K36)</f>
        <v>12.362776508712521</v>
      </c>
      <c r="N36">
        <f t="shared" si="8"/>
        <v>19</v>
      </c>
      <c r="O36" s="9">
        <v>56</v>
      </c>
      <c r="P36" s="40">
        <f t="shared" si="9"/>
        <v>1.0515770259557138</v>
      </c>
      <c r="Q36" s="40">
        <f>[1]!FF_ADJUST(O36,1/P36)</f>
        <v>53.25335055613738</v>
      </c>
      <c r="R36" s="37">
        <f>[1]!FF_EXP_A(Q36,R35,S35,SEAS2_AlphaT1)</f>
        <v>47.898263519606196</v>
      </c>
      <c r="S36" s="40">
        <f>[1]!FF_EXP_B(R36,R35,S35,SEAS2_BetaT1)</f>
        <v>0.7917695194052444</v>
      </c>
      <c r="T36" s="38">
        <f>[1]!FF_LINEAR(R30:R36,S30:S36,SEAS2_ExpT_t1)</f>
        <v>46.11323492474185</v>
      </c>
      <c r="U36" s="39">
        <f>[1]!FF_ERR(Q36,T36)</f>
        <v>7.140115631395524</v>
      </c>
      <c r="V36" s="55">
        <f>[1]!FF_ADJUST(T36,P36)</f>
        <v>48.49161843935719</v>
      </c>
      <c r="W36" s="40">
        <f>[1]!FF_ERR(O36,V36)</f>
        <v>7.50838156064281</v>
      </c>
    </row>
    <row r="37" spans="4:23" ht="12.75">
      <c r="D37">
        <f t="shared" si="6"/>
        <v>20</v>
      </c>
      <c r="E37" s="9">
        <v>63</v>
      </c>
      <c r="F37" s="40">
        <f t="shared" si="7"/>
        <v>1.1725489279424848</v>
      </c>
      <c r="G37" s="40">
        <f>[1]!FF_ADJUST(E37,1/F37)</f>
        <v>53.72910119030039</v>
      </c>
      <c r="H37" s="37">
        <f>[1]!FF_EXP(G37,H36,SEAS1_EXP1)</f>
        <v>46.759304463125865</v>
      </c>
      <c r="I37" s="38">
        <f>[1]!FF_CONSTANT(H31:H37,SEAS1_EXP_t1)</f>
        <v>44.436038887401025</v>
      </c>
      <c r="J37" s="39">
        <f>[1]!FF_ERR(G37,I37)</f>
        <v>9.293062302899365</v>
      </c>
      <c r="K37" s="55">
        <f>[1]!FF_ADJUST(I37,F37)</f>
        <v>52.103429759432636</v>
      </c>
      <c r="L37" s="40">
        <f>[1]!FF_ERR(E37,K37)</f>
        <v>10.896570240567364</v>
      </c>
      <c r="N37">
        <f t="shared" si="8"/>
        <v>20</v>
      </c>
      <c r="O37" s="9">
        <v>63</v>
      </c>
      <c r="P37" s="40">
        <f t="shared" si="9"/>
        <v>1.1725489279424848</v>
      </c>
      <c r="Q37" s="40">
        <f>[1]!FF_ADJUST(O37,1/P37)</f>
        <v>53.72910119030039</v>
      </c>
      <c r="R37" s="37">
        <f>[1]!FF_EXP_A(Q37,R36,S36,SEAS2_AlphaT1)</f>
        <v>49.949800551353306</v>
      </c>
      <c r="S37" s="40">
        <f>[1]!FF_EXP_B(R37,R36,S36,SEAS2_BetaT1)</f>
        <v>1.1067113974907108</v>
      </c>
      <c r="T37" s="38">
        <f>[1]!FF_LINEAR(R31:R37,S31:S37,SEAS2_ExpT_t1)</f>
        <v>48.69003303901144</v>
      </c>
      <c r="U37" s="39">
        <f>[1]!FF_ERR(Q37,T37)</f>
        <v>5.0390681512889515</v>
      </c>
      <c r="V37" s="55">
        <f>[1]!FF_ADJUST(T37,P37)</f>
        <v>57.091446041377026</v>
      </c>
      <c r="W37" s="40">
        <f>[1]!FF_ERR(O37,V37)</f>
        <v>5.908553958622974</v>
      </c>
    </row>
    <row r="38" spans="4:23" ht="12.75">
      <c r="D38">
        <f t="shared" si="6"/>
        <v>21</v>
      </c>
      <c r="E38" s="9" t="s">
        <v>89</v>
      </c>
      <c r="F38" s="40">
        <f t="shared" si="7"/>
        <v>1.296998632317254</v>
      </c>
      <c r="G38" s="40" t="str">
        <f>[1]!FF_ADJUST(E38,1/F38)</f>
        <v>***</v>
      </c>
      <c r="H38" s="37">
        <f>[1]!FF_EXP(G38,H37,SEAS1_EXP1)</f>
        <v>46.759304463125865</v>
      </c>
      <c r="I38" s="38">
        <f>[1]!FF_CONSTANT(H32:H38,SEAS1_EXP_t1)</f>
        <v>46.759304463125865</v>
      </c>
      <c r="J38" s="39" t="str">
        <f>[1]!FF_ERR(G38,I38)</f>
        <v>***</v>
      </c>
      <c r="K38" s="55">
        <f>[1]!FF_ADJUST(I38,F38)</f>
        <v>60.646753936780314</v>
      </c>
      <c r="L38" s="40" t="str">
        <f>[1]!FF_ERR(E38,K38)</f>
        <v>***</v>
      </c>
      <c r="N38">
        <f t="shared" si="8"/>
        <v>21</v>
      </c>
      <c r="O38" s="9" t="s">
        <v>89</v>
      </c>
      <c r="P38" s="40">
        <f t="shared" si="9"/>
        <v>1.296998632317254</v>
      </c>
      <c r="Q38" s="40" t="str">
        <f>[1]!FF_ADJUST(O38,1/P38)</f>
        <v>***</v>
      </c>
      <c r="R38" s="37">
        <f>[1]!FF_EXP_A(Q38,R37,S37,SEAS2_AlphaT1)</f>
        <v>51.056511692956256</v>
      </c>
      <c r="S38" s="40">
        <f>[1]!FF_EXP_B(R38,R37,S37,SEAS2_BetaT1)</f>
        <v>1.1067113335187706</v>
      </c>
      <c r="T38" s="38">
        <f>[1]!FF_LINEAR(R32:R38,S32:S38,SEAS2_ExpT_t1)</f>
        <v>51.05651194884402</v>
      </c>
      <c r="U38" s="39" t="str">
        <f>[1]!FF_ERR(Q38,T38)</f>
        <v>***</v>
      </c>
      <c r="V38" s="55">
        <f>[1]!FF_ADJUST(T38,P38)</f>
        <v>66.22022616854022</v>
      </c>
      <c r="W38" s="40" t="str">
        <f>[1]!FF_ERR(O38,V38)</f>
        <v>***</v>
      </c>
    </row>
    <row r="39" spans="4:23" ht="12.75">
      <c r="D39">
        <f t="shared" si="6"/>
        <v>22</v>
      </c>
      <c r="E39" s="9" t="s">
        <v>89</v>
      </c>
      <c r="F39" s="40">
        <f t="shared" si="7"/>
        <v>0.990201793721973</v>
      </c>
      <c r="G39" s="40" t="str">
        <f>[1]!FF_ADJUST(E39,1/F39)</f>
        <v>***</v>
      </c>
      <c r="H39" s="37">
        <f>[1]!FF_EXP(G39,H38,SEAS1_EXP1)</f>
        <v>46.759304463125865</v>
      </c>
      <c r="I39" s="38">
        <f>[1]!FF_CONSTANT(H33:H39,SEAS1_EXP_t1)</f>
        <v>46.759304463125865</v>
      </c>
      <c r="J39" s="39" t="str">
        <f>[1]!FF_ERR(G39,I39)</f>
        <v>***</v>
      </c>
      <c r="K39" s="55">
        <f>[1]!FF_ADJUST(I39,F39)</f>
        <v>46.30114715257909</v>
      </c>
      <c r="L39" s="40" t="str">
        <f>[1]!FF_ERR(E39,K39)</f>
        <v>***</v>
      </c>
      <c r="N39">
        <f t="shared" si="8"/>
        <v>22</v>
      </c>
      <c r="O39" s="9" t="s">
        <v>89</v>
      </c>
      <c r="P39" s="40">
        <f t="shared" si="9"/>
        <v>0.990201793721973</v>
      </c>
      <c r="Q39" s="40" t="str">
        <f>[1]!FF_ADJUST(O39,1/P39)</f>
        <v>***</v>
      </c>
      <c r="R39" s="37">
        <f>[1]!FF_EXP_A(Q39,R38,S38,SEAS2_AlphaT1)</f>
        <v>52.16322308650666</v>
      </c>
      <c r="S39" s="40">
        <f>[1]!FF_EXP_B(R39,R38,S38,SEAS2_BetaT1)</f>
        <v>1.1067113485266793</v>
      </c>
      <c r="T39" s="38">
        <f>[1]!FF_LINEAR(R33:R39,S33:S39,SEAS2_ExpT_t1)</f>
        <v>52.16322302647502</v>
      </c>
      <c r="U39" s="39" t="str">
        <f>[1]!FF_ERR(Q39,T39)</f>
        <v>***</v>
      </c>
      <c r="V39" s="55">
        <f>[1]!FF_ADJUST(T39,P39)</f>
        <v>51.6521170071349</v>
      </c>
      <c r="W39" s="40" t="str">
        <f>[1]!FF_ERR(O39,V39)</f>
        <v>***</v>
      </c>
    </row>
    <row r="40" spans="4:23" ht="12.75">
      <c r="D40">
        <f t="shared" si="6"/>
        <v>23</v>
      </c>
      <c r="E40" s="9" t="s">
        <v>89</v>
      </c>
      <c r="F40" s="40">
        <f t="shared" si="7"/>
        <v>0.6381439607124053</v>
      </c>
      <c r="G40" s="40" t="str">
        <f>[1]!FF_ADJUST(E40,1/F40)</f>
        <v>***</v>
      </c>
      <c r="H40" s="37">
        <f>[1]!FF_EXP(G40,H39,SEAS1_EXP1)</f>
        <v>46.759304463125865</v>
      </c>
      <c r="I40" s="38">
        <f>[1]!FF_CONSTANT(H34:H40,SEAS1_EXP_t1)</f>
        <v>46.759304463125865</v>
      </c>
      <c r="J40" s="39" t="str">
        <f>[1]!FF_ERR(G40,I40)</f>
        <v>***</v>
      </c>
      <c r="K40" s="55">
        <f>[1]!FF_ADJUST(I40,F40)</f>
        <v>29.83916775025639</v>
      </c>
      <c r="L40" s="40" t="str">
        <f>[1]!FF_ERR(E40,K40)</f>
        <v>***</v>
      </c>
      <c r="N40">
        <f t="shared" si="8"/>
        <v>23</v>
      </c>
      <c r="O40" s="9" t="s">
        <v>89</v>
      </c>
      <c r="P40" s="40">
        <f t="shared" si="9"/>
        <v>0.6381439607124053</v>
      </c>
      <c r="Q40" s="40" t="str">
        <f>[1]!FF_ADJUST(O40,1/P40)</f>
        <v>***</v>
      </c>
      <c r="R40" s="37">
        <f>[1]!FF_EXP_A(Q40,R39,S39,SEAS2_AlphaT1)</f>
        <v>53.269934728252544</v>
      </c>
      <c r="S40" s="40">
        <f>[1]!FF_EXP_B(R40,R39,S39,SEAS2_BetaT1)</f>
        <v>1.10671142183148</v>
      </c>
      <c r="T40" s="38">
        <f>[1]!FF_LINEAR(R34:R40,S34:S40,SEAS2_ExpT_t1)</f>
        <v>53.26993443503334</v>
      </c>
      <c r="U40" s="39" t="str">
        <f>[1]!FF_ERR(Q40,T40)</f>
        <v>***</v>
      </c>
      <c r="V40" s="55">
        <f>[1]!FF_ADJUST(T40,P40)</f>
        <v>33.993886947262325</v>
      </c>
      <c r="W40" s="40" t="str">
        <f>[1]!FF_ERR(O40,V40)</f>
        <v>***</v>
      </c>
    </row>
    <row r="41" spans="4:23" ht="12.75">
      <c r="D41">
        <f t="shared" si="6"/>
        <v>24</v>
      </c>
      <c r="E41" s="9" t="s">
        <v>89</v>
      </c>
      <c r="F41" s="40">
        <f t="shared" si="7"/>
        <v>0.7513730687532907</v>
      </c>
      <c r="G41" s="40" t="str">
        <f>[1]!FF_ADJUST(E41,1/F41)</f>
        <v>***</v>
      </c>
      <c r="H41" s="37">
        <f>[1]!FF_EXP(G41,H40,SEAS1_EXP1)</f>
        <v>46.759304463125865</v>
      </c>
      <c r="I41" s="38">
        <f>[1]!FF_CONSTANT(H35:H41,SEAS1_EXP_t1)</f>
        <v>46.759304463125865</v>
      </c>
      <c r="J41" s="39" t="str">
        <f>[1]!FF_ERR(G41,I41)</f>
        <v>***</v>
      </c>
      <c r="K41" s="55">
        <f>[1]!FF_ADJUST(I41,F41)</f>
        <v>35.13368208722832</v>
      </c>
      <c r="L41" s="40" t="str">
        <f>[1]!FF_ERR(E41,K41)</f>
        <v>***</v>
      </c>
      <c r="N41">
        <f t="shared" si="8"/>
        <v>24</v>
      </c>
      <c r="O41" s="9" t="s">
        <v>89</v>
      </c>
      <c r="P41" s="40">
        <f t="shared" si="9"/>
        <v>0.7513730687532907</v>
      </c>
      <c r="Q41" s="40" t="str">
        <f>[1]!FF_ADJUST(O41,1/P41)</f>
        <v>***</v>
      </c>
      <c r="R41" s="37">
        <f>[1]!FF_EXP_A(Q41,R40,S40,SEAS2_AlphaT1)</f>
        <v>54.376646599867705</v>
      </c>
      <c r="S41" s="40">
        <f>[1]!FF_EXP_B(R41,R40,S40,SEAS2_BetaT1)</f>
        <v>1.1067115342774003</v>
      </c>
      <c r="T41" s="38">
        <f>[1]!FF_LINEAR(R35:R41,S35:S41,SEAS2_ExpT_t1)</f>
        <v>54.37664615008402</v>
      </c>
      <c r="U41" s="39" t="str">
        <f>[1]!FF_ERR(Q41,T41)</f>
        <v>***</v>
      </c>
      <c r="V41" s="55">
        <f>[1]!FF_ADJUST(T41,P41)</f>
        <v>40.85714748630044</v>
      </c>
      <c r="W41" s="40" t="str">
        <f>[1]!FF_ERR(O41,V41)</f>
        <v>***</v>
      </c>
    </row>
    <row r="42" spans="4:23" ht="12.75">
      <c r="D42">
        <f t="shared" si="6"/>
        <v>25</v>
      </c>
      <c r="E42" s="9" t="s">
        <v>89</v>
      </c>
      <c r="F42" s="40">
        <f t="shared" si="7"/>
        <v>1.0991565905968785</v>
      </c>
      <c r="G42" s="40" t="str">
        <f>[1]!FF_ADJUST(E42,1/F42)</f>
        <v>***</v>
      </c>
      <c r="H42" s="37">
        <f>[1]!FF_EXP(G42,H41,SEAS1_EXP1)</f>
        <v>46.759304463125865</v>
      </c>
      <c r="I42" s="38">
        <f>[1]!FF_CONSTANT(H36:H42,SEAS1_EXP_t1)</f>
        <v>46.759304463125865</v>
      </c>
      <c r="J42" s="39" t="str">
        <f>[1]!FF_ERR(G42,I42)</f>
        <v>***</v>
      </c>
      <c r="K42" s="55">
        <f>[1]!FF_ADJUST(I42,F42)</f>
        <v>51.39579767237083</v>
      </c>
      <c r="L42" s="40" t="str">
        <f>[1]!FF_ERR(E42,K42)</f>
        <v>***</v>
      </c>
      <c r="N42">
        <f t="shared" si="8"/>
        <v>25</v>
      </c>
      <c r="O42" s="9" t="s">
        <v>89</v>
      </c>
      <c r="P42" s="40">
        <f t="shared" si="9"/>
        <v>1.0991565905968785</v>
      </c>
      <c r="Q42" s="40" t="str">
        <f>[1]!FF_ADJUST(O42,1/P42)</f>
        <v>***</v>
      </c>
      <c r="R42" s="37">
        <f>[1]!FF_EXP_A(Q42,R41,S41,SEAS2_AlphaT1)</f>
        <v>55.48335771956635</v>
      </c>
      <c r="S42" s="40">
        <f>[1]!FF_EXP_B(R42,R41,S41,SEAS2_BetaT1)</f>
        <v>1.1067114306327115</v>
      </c>
      <c r="T42" s="38">
        <f>[1]!FF_LINEAR(R36:R42,S36:S42,SEAS2_ExpT_t1)</f>
        <v>55.48335813414511</v>
      </c>
      <c r="U42" s="39" t="str">
        <f>[1]!FF_ERR(Q42,T42)</f>
        <v>***</v>
      </c>
      <c r="V42" s="55">
        <f>[1]!FF_ADJUST(T42,P42)</f>
        <v>60.984898761592525</v>
      </c>
      <c r="W42" s="40" t="str">
        <f>[1]!FF_ERR(O42,V42)</f>
        <v>***</v>
      </c>
    </row>
    <row r="43" spans="4:23" ht="12.75">
      <c r="D43">
        <f t="shared" si="6"/>
        <v>26</v>
      </c>
      <c r="E43" s="9" t="s">
        <v>89</v>
      </c>
      <c r="F43" s="40">
        <f t="shared" si="7"/>
        <v>1.0515770259557138</v>
      </c>
      <c r="G43" s="40" t="str">
        <f>[1]!FF_ADJUST(E43,1/F43)</f>
        <v>***</v>
      </c>
      <c r="H43" s="37">
        <f>[1]!FF_EXP(G43,H42,SEAS1_EXP1)</f>
        <v>46.759304463125865</v>
      </c>
      <c r="I43" s="38">
        <f>[1]!FF_CONSTANT(H37:H43,SEAS1_EXP_t1)</f>
        <v>46.759304463125865</v>
      </c>
      <c r="J43" s="39" t="str">
        <f>[1]!FF_ERR(G43,I43)</f>
        <v>***</v>
      </c>
      <c r="K43" s="55">
        <f>[1]!FF_ADJUST(I43,F43)</f>
        <v>49.17101032309163</v>
      </c>
      <c r="L43" s="40" t="str">
        <f>[1]!FF_ERR(E43,K43)</f>
        <v>***</v>
      </c>
      <c r="N43">
        <f t="shared" si="8"/>
        <v>26</v>
      </c>
      <c r="O43" s="9" t="s">
        <v>89</v>
      </c>
      <c r="P43" s="40">
        <f t="shared" si="9"/>
        <v>1.0515770259557138</v>
      </c>
      <c r="Q43" s="40" t="str">
        <f>[1]!FF_ADJUST(O43,1/P43)</f>
        <v>***</v>
      </c>
      <c r="R43" s="37">
        <f>[1]!FF_EXP_A(Q43,R42,S42,SEAS2_AlphaT1)</f>
        <v>56.590069066933964</v>
      </c>
      <c r="S43" s="40">
        <f>[1]!FF_EXP_B(R43,R42,S42,SEAS2_BetaT1)</f>
        <v>1.1067114098164372</v>
      </c>
      <c r="T43" s="38">
        <f>[1]!FF_LINEAR(R37:R43,S37:S43,SEAS2_ExpT_t1)</f>
        <v>56.590069150199064</v>
      </c>
      <c r="U43" s="39" t="str">
        <f>[1]!FF_ERR(Q43,T43)</f>
        <v>***</v>
      </c>
      <c r="V43" s="55">
        <f>[1]!FF_ADJUST(T43,P43)</f>
        <v>59.50881661559452</v>
      </c>
      <c r="W43" s="40" t="str">
        <f>[1]!FF_ERR(O43,V43)</f>
        <v>***</v>
      </c>
    </row>
    <row r="44" spans="4:23" ht="12.75">
      <c r="D44">
        <f t="shared" si="6"/>
        <v>27</v>
      </c>
      <c r="E44" s="9" t="s">
        <v>89</v>
      </c>
      <c r="F44" s="40">
        <f t="shared" si="7"/>
        <v>1.1725489279424848</v>
      </c>
      <c r="G44" s="40" t="str">
        <f>[1]!FF_ADJUST(E44,1/F44)</f>
        <v>***</v>
      </c>
      <c r="H44" s="37">
        <f>[1]!FF_EXP(G44,H43,SEAS1_EXP1)</f>
        <v>46.759304463125865</v>
      </c>
      <c r="I44" s="38">
        <f>[1]!FF_CONSTANT(H38:H44,SEAS1_EXP_t1)</f>
        <v>46.759304463125865</v>
      </c>
      <c r="J44" s="39" t="str">
        <f>[1]!FF_ERR(G44,I44)</f>
        <v>***</v>
      </c>
      <c r="K44" s="55">
        <f>[1]!FF_ADJUST(I44,F44)</f>
        <v>54.82757231957448</v>
      </c>
      <c r="L44" s="40" t="str">
        <f>[1]!FF_ERR(E44,K44)</f>
        <v>***</v>
      </c>
      <c r="N44">
        <f t="shared" si="8"/>
        <v>27</v>
      </c>
      <c r="O44" s="9" t="s">
        <v>89</v>
      </c>
      <c r="P44" s="40">
        <f t="shared" si="9"/>
        <v>1.1725489279424848</v>
      </c>
      <c r="Q44" s="40" t="str">
        <f>[1]!FF_ADJUST(O44,1/P44)</f>
        <v>***</v>
      </c>
      <c r="R44" s="37">
        <f>[1]!FF_EXP_A(Q44,R43,S43,SEAS2_AlphaT1)</f>
        <v>57.69678064717461</v>
      </c>
      <c r="S44" s="40">
        <f>[1]!FF_EXP_B(R44,R43,S43,SEAS2_BetaT1)</f>
        <v>1.1067114524224901</v>
      </c>
      <c r="T44" s="38">
        <f>[1]!FF_LINEAR(R38:R44,S38:S44,SEAS2_ExpT_t1)</f>
        <v>57.6967804767504</v>
      </c>
      <c r="U44" s="39" t="str">
        <f>[1]!FF_ERR(Q44,T44)</f>
        <v>***</v>
      </c>
      <c r="V44" s="55">
        <f>[1]!FF_ADJUST(T44,P44)</f>
        <v>67.65229809374657</v>
      </c>
      <c r="W44" s="40" t="str">
        <f>[1]!FF_ERR(O44,V44)</f>
        <v>***</v>
      </c>
    </row>
    <row r="45" spans="4:23" ht="12.75">
      <c r="D45">
        <f t="shared" si="6"/>
        <v>28</v>
      </c>
      <c r="E45" s="9" t="s">
        <v>89</v>
      </c>
      <c r="F45" s="40">
        <f t="shared" si="7"/>
        <v>1.296998632317254</v>
      </c>
      <c r="G45" s="40" t="str">
        <f>[1]!FF_ADJUST(E45,1/F45)</f>
        <v>***</v>
      </c>
      <c r="H45" s="37">
        <f>[1]!FF_EXP(G45,H44,SEAS1_EXP1)</f>
        <v>46.759304463125865</v>
      </c>
      <c r="I45" s="38">
        <f>[1]!FF_CONSTANT(H39:H45,SEAS1_EXP_t1)</f>
        <v>46.759304463125865</v>
      </c>
      <c r="J45" s="39" t="str">
        <f>[1]!FF_ERR(G45,I45)</f>
        <v>***</v>
      </c>
      <c r="K45" s="55">
        <f>[1]!FF_ADJUST(I45,F45)</f>
        <v>60.646753936780314</v>
      </c>
      <c r="L45" s="40" t="str">
        <f>[1]!FF_ERR(E45,K45)</f>
        <v>***</v>
      </c>
      <c r="N45">
        <f t="shared" si="8"/>
        <v>28</v>
      </c>
      <c r="O45" s="9" t="s">
        <v>89</v>
      </c>
      <c r="P45" s="40">
        <f t="shared" si="9"/>
        <v>1.296998632317254</v>
      </c>
      <c r="Q45" s="40" t="str">
        <f>[1]!FF_ADJUST(O45,1/P45)</f>
        <v>***</v>
      </c>
      <c r="R45" s="37">
        <f>[1]!FF_EXP_A(Q45,R44,S44,SEAS2_AlphaT1)</f>
        <v>58.80349244963679</v>
      </c>
      <c r="S45" s="40">
        <f>[1]!FF_EXP_B(R45,R44,S44,SEAS2_BetaT1)</f>
        <v>1.1067115399324123</v>
      </c>
      <c r="T45" s="38">
        <f>[1]!FF_LINEAR(R39:R45,S39:S45,SEAS2_ExpT_t1)</f>
        <v>58.8034920995971</v>
      </c>
      <c r="U45" s="39" t="str">
        <f>[1]!FF_ERR(Q45,T45)</f>
        <v>***</v>
      </c>
      <c r="V45" s="55">
        <f>[1]!FF_ADJUST(T45,P45)</f>
        <v>76.26804882865589</v>
      </c>
      <c r="W45" s="40" t="str">
        <f>[1]!FF_ERR(O45,V45)</f>
        <v>***</v>
      </c>
    </row>
    <row r="48" spans="1:4" ht="12.75">
      <c r="A48" s="2" t="s">
        <v>112</v>
      </c>
      <c r="B48" s="2" t="s">
        <v>113</v>
      </c>
      <c r="C48" s="2" t="s">
        <v>114</v>
      </c>
      <c r="D48" s="2" t="s">
        <v>114</v>
      </c>
    </row>
    <row r="49" spans="1:7" ht="12.75">
      <c r="A49" s="2" t="s">
        <v>115</v>
      </c>
      <c r="B49" s="43">
        <v>36379</v>
      </c>
      <c r="C49" s="9">
        <v>38</v>
      </c>
      <c r="D49" s="2"/>
      <c r="E49" t="s">
        <v>116</v>
      </c>
      <c r="F49" t="s">
        <v>117</v>
      </c>
      <c r="G49" t="s">
        <v>118</v>
      </c>
    </row>
    <row r="50" spans="1:7" ht="12.75">
      <c r="A50" s="2" t="s">
        <v>119</v>
      </c>
      <c r="B50" s="43">
        <v>36380</v>
      </c>
      <c r="C50" s="9">
        <v>45</v>
      </c>
      <c r="D50" s="2" t="s">
        <v>115</v>
      </c>
      <c r="E50" s="9">
        <v>38</v>
      </c>
      <c r="F50" s="9">
        <v>40</v>
      </c>
      <c r="G50" s="9">
        <v>39</v>
      </c>
    </row>
    <row r="51" spans="1:7" ht="12.75">
      <c r="A51" s="2" t="s">
        <v>120</v>
      </c>
      <c r="B51" s="43">
        <v>36381</v>
      </c>
      <c r="C51" s="9">
        <v>40</v>
      </c>
      <c r="D51" s="2" t="s">
        <v>119</v>
      </c>
      <c r="E51" s="9">
        <v>45</v>
      </c>
      <c r="F51" s="9">
        <v>17</v>
      </c>
      <c r="G51" s="9">
        <v>16</v>
      </c>
    </row>
    <row r="52" spans="1:7" ht="12.75">
      <c r="A52" s="2" t="s">
        <v>121</v>
      </c>
      <c r="B52" s="43">
        <v>36382</v>
      </c>
      <c r="C52" s="9">
        <v>41</v>
      </c>
      <c r="D52" s="2" t="s">
        <v>120</v>
      </c>
      <c r="E52" s="9">
        <v>40</v>
      </c>
      <c r="F52" s="9">
        <v>26</v>
      </c>
      <c r="G52" s="9">
        <v>24</v>
      </c>
    </row>
    <row r="53" spans="1:7" ht="12.75">
      <c r="A53" s="2" t="s">
        <v>122</v>
      </c>
      <c r="B53" s="43">
        <v>36383</v>
      </c>
      <c r="C53" s="9">
        <v>29</v>
      </c>
      <c r="D53" s="2" t="s">
        <v>121</v>
      </c>
      <c r="E53" s="9">
        <v>41</v>
      </c>
      <c r="F53" s="9">
        <v>29</v>
      </c>
      <c r="G53" s="9">
        <v>67</v>
      </c>
    </row>
    <row r="54" spans="1:7" ht="12.75">
      <c r="A54" s="2" t="s">
        <v>123</v>
      </c>
      <c r="B54" s="43">
        <v>36384</v>
      </c>
      <c r="C54" s="9">
        <v>45</v>
      </c>
      <c r="D54" s="2" t="s">
        <v>122</v>
      </c>
      <c r="E54" s="9">
        <v>29</v>
      </c>
      <c r="F54" s="9">
        <v>36</v>
      </c>
      <c r="G54" s="9">
        <v>63</v>
      </c>
    </row>
    <row r="55" spans="1:7" ht="12.75">
      <c r="A55" s="2" t="s">
        <v>124</v>
      </c>
      <c r="B55" s="43">
        <v>36385</v>
      </c>
      <c r="C55" s="9">
        <v>66</v>
      </c>
      <c r="D55" s="2" t="s">
        <v>123</v>
      </c>
      <c r="E55" s="9">
        <v>45</v>
      </c>
      <c r="F55" s="9">
        <v>42</v>
      </c>
      <c r="G55" s="9">
        <v>54</v>
      </c>
    </row>
    <row r="56" spans="1:7" ht="12.75">
      <c r="A56" s="2" t="s">
        <v>115</v>
      </c>
      <c r="B56" s="43">
        <v>36386</v>
      </c>
      <c r="C56" s="9">
        <v>40</v>
      </c>
      <c r="D56" s="2" t="s">
        <v>124</v>
      </c>
      <c r="E56" s="9">
        <v>66</v>
      </c>
      <c r="F56" s="9">
        <v>33</v>
      </c>
      <c r="G56" s="9">
        <v>62</v>
      </c>
    </row>
    <row r="57" spans="1:7" ht="12.75">
      <c r="A57" s="2" t="s">
        <v>119</v>
      </c>
      <c r="B57" s="43">
        <v>36387</v>
      </c>
      <c r="C57" s="9">
        <v>17</v>
      </c>
      <c r="D57" s="2" t="s">
        <v>125</v>
      </c>
      <c r="E57">
        <f>SUM(E50:E56)</f>
        <v>304</v>
      </c>
      <c r="F57">
        <f>SUM(F50:F56)</f>
        <v>223</v>
      </c>
      <c r="G57">
        <f>SUM(G50:G56)</f>
        <v>325</v>
      </c>
    </row>
    <row r="58" spans="1:7" ht="12.75">
      <c r="A58" s="2" t="s">
        <v>120</v>
      </c>
      <c r="B58" s="43">
        <v>36388</v>
      </c>
      <c r="C58" s="9">
        <v>26</v>
      </c>
      <c r="D58" s="2" t="s">
        <v>84</v>
      </c>
      <c r="E58">
        <f>AVERAGE(E50:E56)</f>
        <v>43.42857142857143</v>
      </c>
      <c r="F58">
        <f>AVERAGE(F50:F56)</f>
        <v>31.857142857142858</v>
      </c>
      <c r="G58">
        <f>AVERAGE(G50:G56)</f>
        <v>46.42857142857143</v>
      </c>
    </row>
    <row r="59" spans="1:4" ht="12.75">
      <c r="A59" s="2" t="s">
        <v>121</v>
      </c>
      <c r="B59" s="43">
        <v>36389</v>
      </c>
      <c r="C59" s="9">
        <v>29</v>
      </c>
      <c r="D59" s="2"/>
    </row>
    <row r="60" spans="1:4" ht="12.75">
      <c r="A60" s="2" t="s">
        <v>122</v>
      </c>
      <c r="B60" s="43">
        <v>36390</v>
      </c>
      <c r="C60" s="9">
        <v>36</v>
      </c>
      <c r="D60" s="2" t="s">
        <v>126</v>
      </c>
    </row>
    <row r="61" spans="1:8" ht="12.75">
      <c r="A61" s="2" t="s">
        <v>123</v>
      </c>
      <c r="B61" s="43">
        <v>36391</v>
      </c>
      <c r="C61" s="9">
        <v>42</v>
      </c>
      <c r="D61" s="2"/>
      <c r="H61" t="s">
        <v>127</v>
      </c>
    </row>
    <row r="62" spans="1:8" ht="12.75">
      <c r="A62" s="2" t="s">
        <v>124</v>
      </c>
      <c r="B62" s="43">
        <v>36392</v>
      </c>
      <c r="C62" s="9">
        <v>33</v>
      </c>
      <c r="D62" s="2" t="s">
        <v>115</v>
      </c>
      <c r="E62" s="44">
        <f>E50/E$58</f>
        <v>0.875</v>
      </c>
      <c r="F62" s="44">
        <f>F50/F$58</f>
        <v>1.2556053811659194</v>
      </c>
      <c r="G62" s="44">
        <f>G50/G$58</f>
        <v>0.84</v>
      </c>
      <c r="H62" s="33">
        <f>AVERAGE(E62:G62)</f>
        <v>0.990201793721973</v>
      </c>
    </row>
    <row r="63" spans="1:8" ht="12.75">
      <c r="A63" s="2" t="s">
        <v>115</v>
      </c>
      <c r="B63" s="43">
        <v>36393</v>
      </c>
      <c r="C63" s="9">
        <v>39</v>
      </c>
      <c r="D63" s="2" t="s">
        <v>119</v>
      </c>
      <c r="E63" s="44">
        <f aca="true" t="shared" si="10" ref="E63:G68">E51/E$58</f>
        <v>1.0361842105263157</v>
      </c>
      <c r="F63" s="44">
        <f t="shared" si="10"/>
        <v>0.5336322869955157</v>
      </c>
      <c r="G63" s="44">
        <f t="shared" si="10"/>
        <v>0.3446153846153846</v>
      </c>
      <c r="H63" s="33">
        <f aca="true" t="shared" si="11" ref="H63:H68">AVERAGE(E63:G63)</f>
        <v>0.6381439607124053</v>
      </c>
    </row>
    <row r="64" spans="1:8" ht="12.75">
      <c r="A64" s="2" t="s">
        <v>119</v>
      </c>
      <c r="B64" s="43">
        <v>36394</v>
      </c>
      <c r="C64" s="9">
        <v>16</v>
      </c>
      <c r="D64" s="2" t="s">
        <v>120</v>
      </c>
      <c r="E64" s="44">
        <f t="shared" si="10"/>
        <v>0.9210526315789473</v>
      </c>
      <c r="F64" s="44">
        <f t="shared" si="10"/>
        <v>0.8161434977578476</v>
      </c>
      <c r="G64" s="44">
        <f t="shared" si="10"/>
        <v>0.5169230769230769</v>
      </c>
      <c r="H64" s="33">
        <f t="shared" si="11"/>
        <v>0.7513730687532907</v>
      </c>
    </row>
    <row r="65" spans="1:8" ht="12.75">
      <c r="A65" s="2" t="s">
        <v>120</v>
      </c>
      <c r="B65" s="43">
        <v>36395</v>
      </c>
      <c r="C65" s="9">
        <v>24</v>
      </c>
      <c r="D65" s="2" t="s">
        <v>121</v>
      </c>
      <c r="E65" s="44">
        <f t="shared" si="10"/>
        <v>0.944078947368421</v>
      </c>
      <c r="F65" s="44">
        <f t="shared" si="10"/>
        <v>0.9103139013452914</v>
      </c>
      <c r="G65" s="44">
        <f t="shared" si="10"/>
        <v>1.443076923076923</v>
      </c>
      <c r="H65" s="33">
        <f t="shared" si="11"/>
        <v>1.0991565905968785</v>
      </c>
    </row>
    <row r="66" spans="1:8" ht="12.75">
      <c r="A66" s="2" t="s">
        <v>121</v>
      </c>
      <c r="B66" s="43">
        <v>36396</v>
      </c>
      <c r="C66" s="9">
        <v>67</v>
      </c>
      <c r="D66" s="2" t="s">
        <v>122</v>
      </c>
      <c r="E66" s="44">
        <f t="shared" si="10"/>
        <v>0.6677631578947368</v>
      </c>
      <c r="F66" s="44">
        <f t="shared" si="10"/>
        <v>1.1300448430493273</v>
      </c>
      <c r="G66" s="44">
        <f t="shared" si="10"/>
        <v>1.356923076923077</v>
      </c>
      <c r="H66" s="33">
        <f t="shared" si="11"/>
        <v>1.0515770259557138</v>
      </c>
    </row>
    <row r="67" spans="1:8" ht="12.75">
      <c r="A67" s="2" t="s">
        <v>122</v>
      </c>
      <c r="B67" s="43">
        <v>36397</v>
      </c>
      <c r="C67" s="9">
        <v>63</v>
      </c>
      <c r="D67" s="2" t="s">
        <v>123</v>
      </c>
      <c r="E67" s="44">
        <f t="shared" si="10"/>
        <v>1.0361842105263157</v>
      </c>
      <c r="F67" s="44">
        <f t="shared" si="10"/>
        <v>1.3183856502242153</v>
      </c>
      <c r="G67" s="44">
        <f t="shared" si="10"/>
        <v>1.1630769230769231</v>
      </c>
      <c r="H67" s="33">
        <f t="shared" si="11"/>
        <v>1.1725489279424848</v>
      </c>
    </row>
    <row r="68" spans="1:8" ht="12.75">
      <c r="A68" s="2" t="s">
        <v>123</v>
      </c>
      <c r="B68" s="43">
        <v>36398</v>
      </c>
      <c r="C68" s="9">
        <v>54</v>
      </c>
      <c r="D68" s="2" t="s">
        <v>124</v>
      </c>
      <c r="E68" s="44">
        <f t="shared" si="10"/>
        <v>1.519736842105263</v>
      </c>
      <c r="F68" s="44">
        <f t="shared" si="10"/>
        <v>1.0358744394618833</v>
      </c>
      <c r="G68" s="44">
        <f t="shared" si="10"/>
        <v>1.3353846153846154</v>
      </c>
      <c r="H68" s="33">
        <f t="shared" si="11"/>
        <v>1.296998632317254</v>
      </c>
    </row>
    <row r="69" spans="1:8" ht="12.75">
      <c r="A69" s="2" t="s">
        <v>124</v>
      </c>
      <c r="B69" s="43">
        <v>36399</v>
      </c>
      <c r="C69" s="9">
        <v>62</v>
      </c>
      <c r="D69" s="2" t="s">
        <v>125</v>
      </c>
      <c r="E69">
        <f>SUM(E62:E68)</f>
        <v>7</v>
      </c>
      <c r="F69">
        <f>SUM(F62:F68)</f>
        <v>7</v>
      </c>
      <c r="G69">
        <f>SUM(G62:G68)</f>
        <v>7</v>
      </c>
      <c r="H69">
        <f>SUM(H62:H68)</f>
        <v>7</v>
      </c>
    </row>
    <row r="70" spans="1:8" ht="12.75">
      <c r="A70" s="2" t="s">
        <v>115</v>
      </c>
      <c r="B70" s="43">
        <v>36400</v>
      </c>
      <c r="C70" s="9">
        <v>36</v>
      </c>
      <c r="F70" s="33"/>
      <c r="G70" s="33"/>
      <c r="H70" s="33"/>
    </row>
    <row r="71" spans="1:8" ht="12.75">
      <c r="A71" s="2" t="s">
        <v>119</v>
      </c>
      <c r="B71" s="43">
        <v>36401</v>
      </c>
      <c r="C71" s="9">
        <v>27</v>
      </c>
      <c r="F71" s="33"/>
      <c r="G71" s="33"/>
      <c r="H71" s="33"/>
    </row>
    <row r="72" spans="1:8" ht="12.75">
      <c r="A72" s="2" t="s">
        <v>120</v>
      </c>
      <c r="B72" s="43">
        <v>36402</v>
      </c>
      <c r="C72" s="9">
        <v>31</v>
      </c>
      <c r="F72" s="33"/>
      <c r="G72" s="33"/>
      <c r="H72" s="33"/>
    </row>
    <row r="73" spans="1:8" ht="12.75">
      <c r="A73" s="2" t="s">
        <v>121</v>
      </c>
      <c r="B73" s="43">
        <v>36403</v>
      </c>
      <c r="C73" s="9">
        <v>42</v>
      </c>
      <c r="F73" s="33"/>
      <c r="G73" s="33"/>
      <c r="H73" s="33"/>
    </row>
    <row r="74" spans="1:8" ht="12.75">
      <c r="A74" s="2" t="s">
        <v>122</v>
      </c>
      <c r="B74" s="43">
        <v>36404</v>
      </c>
      <c r="C74" s="9">
        <v>56</v>
      </c>
      <c r="F74" s="33"/>
      <c r="G74" s="33"/>
      <c r="H74" s="33"/>
    </row>
    <row r="75" spans="1:8" ht="12.75">
      <c r="A75" s="2" t="s">
        <v>123</v>
      </c>
      <c r="B75" s="43">
        <v>36405</v>
      </c>
      <c r="C75" s="9">
        <v>63</v>
      </c>
      <c r="F75" s="33"/>
      <c r="G75" s="33"/>
      <c r="H75" s="33"/>
    </row>
    <row r="76" spans="1:8" ht="12.75">
      <c r="A76" s="2" t="s">
        <v>124</v>
      </c>
      <c r="B76" s="43">
        <v>36406</v>
      </c>
      <c r="C76" s="9"/>
      <c r="F76" s="33"/>
      <c r="G76" s="33"/>
      <c r="H76" s="33"/>
    </row>
    <row r="77" spans="1:8" ht="12.75">
      <c r="A77" s="2" t="s">
        <v>115</v>
      </c>
      <c r="B77" s="43">
        <v>36407</v>
      </c>
      <c r="C77" s="9"/>
      <c r="F77" s="33"/>
      <c r="G77" s="33"/>
      <c r="H77" s="33"/>
    </row>
    <row r="78" spans="1:8" ht="12.75">
      <c r="A78" s="2" t="s">
        <v>119</v>
      </c>
      <c r="B78" s="43">
        <v>36408</v>
      </c>
      <c r="C78" s="9"/>
      <c r="F78" s="33"/>
      <c r="G78" s="33"/>
      <c r="H78" s="33"/>
    </row>
    <row r="79" spans="1:8" ht="12.75">
      <c r="A79" s="2" t="s">
        <v>120</v>
      </c>
      <c r="B79" s="43">
        <v>36409</v>
      </c>
      <c r="C79" s="9"/>
      <c r="F79" s="33"/>
      <c r="G79" s="33"/>
      <c r="H79" s="33"/>
    </row>
    <row r="80" spans="1:8" ht="12.75">
      <c r="A80" s="2" t="s">
        <v>121</v>
      </c>
      <c r="B80" s="43">
        <v>36410</v>
      </c>
      <c r="C80" s="9"/>
      <c r="F80" s="33"/>
      <c r="G80" s="33"/>
      <c r="H80" s="33"/>
    </row>
    <row r="81" spans="1:8" ht="12.75">
      <c r="A81" s="2" t="s">
        <v>122</v>
      </c>
      <c r="B81" s="43">
        <v>36411</v>
      </c>
      <c r="C81" s="9"/>
      <c r="F81" s="33"/>
      <c r="G81" s="33"/>
      <c r="H81" s="33"/>
    </row>
    <row r="82" spans="1:8" ht="12.75">
      <c r="A82" s="2" t="s">
        <v>123</v>
      </c>
      <c r="B82" s="43">
        <v>36412</v>
      </c>
      <c r="C82" s="9"/>
      <c r="F82" s="33"/>
      <c r="G82" s="33"/>
      <c r="H82" s="33"/>
    </row>
    <row r="83" spans="1:8" ht="12.75">
      <c r="A83" s="2" t="s">
        <v>124</v>
      </c>
      <c r="B83" s="43">
        <v>36413</v>
      </c>
      <c r="C83" s="9"/>
      <c r="F83" s="33"/>
      <c r="G83" s="33"/>
      <c r="H83" s="33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9"/>
  <sheetViews>
    <sheetView showGridLines="0" workbookViewId="0" topLeftCell="A1">
      <pane xSplit="5" ySplit="9" topLeftCell="F10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O42" sqref="O42"/>
    </sheetView>
  </sheetViews>
  <sheetFormatPr defaultColWidth="11.00390625" defaultRowHeight="12.75"/>
  <cols>
    <col min="1" max="5" width="6.75390625" style="0" customWidth="1"/>
    <col min="6" max="13" width="7.75390625" style="0" customWidth="1"/>
    <col min="14" max="16384" width="6.75390625" style="0" customWidth="1"/>
  </cols>
  <sheetData>
    <row r="1" ht="15.75">
      <c r="A1" s="58" t="s">
        <v>133</v>
      </c>
    </row>
    <row r="2" spans="5:10" ht="12.75">
      <c r="E2" s="1" t="s">
        <v>80</v>
      </c>
      <c r="G2" t="s">
        <v>91</v>
      </c>
      <c r="J2" t="s">
        <v>98</v>
      </c>
    </row>
    <row r="3" spans="5:11" ht="12.75">
      <c r="E3" s="1" t="s">
        <v>81</v>
      </c>
      <c r="F3" t="s">
        <v>134</v>
      </c>
      <c r="G3" s="12" t="s">
        <v>92</v>
      </c>
      <c r="H3" s="12" t="s">
        <v>93</v>
      </c>
      <c r="J3" s="12" t="s">
        <v>92</v>
      </c>
      <c r="K3" s="12" t="s">
        <v>93</v>
      </c>
    </row>
    <row r="4" spans="5:11" ht="12.75">
      <c r="E4" s="1" t="s">
        <v>135</v>
      </c>
      <c r="G4" s="12">
        <v>10</v>
      </c>
      <c r="H4" s="12">
        <v>1</v>
      </c>
      <c r="J4" s="12">
        <v>10</v>
      </c>
      <c r="K4" s="12">
        <v>1</v>
      </c>
    </row>
    <row r="5" spans="5:13" ht="12.75">
      <c r="E5" s="1" t="s">
        <v>83</v>
      </c>
      <c r="F5" s="3" t="s">
        <v>90</v>
      </c>
      <c r="G5" s="3" t="str">
        <f>CONCATENATE(," MA(",Comp1_MA1,")")</f>
        <v> MA(10)</v>
      </c>
      <c r="H5" s="3" t="str">
        <f>CONCATENATE(," Fore(",Comp1_MA_t1,")")</f>
        <v> Fore(1)</v>
      </c>
      <c r="I5" s="3" t="str">
        <f>CONCATENATE(," Err(",Comp1_MA_t1,")")</f>
        <v> Err(1)</v>
      </c>
      <c r="J5" s="3" t="s">
        <v>101</v>
      </c>
      <c r="K5" s="3" t="s">
        <v>102</v>
      </c>
      <c r="L5" s="3" t="str">
        <f>CONCATENATE(," Fore(",Comp1_RegT_t1,")")</f>
        <v> Fore(1)</v>
      </c>
      <c r="M5" s="3" t="str">
        <f>CONCATENATE(," Err(",Comp1_RegT_t1,")")</f>
        <v> Err(1)</v>
      </c>
    </row>
    <row r="6" spans="5:13" ht="12.75">
      <c r="E6" s="1" t="s">
        <v>84</v>
      </c>
      <c r="F6" s="26">
        <f aca="true" t="shared" si="0" ref="F6:M6">AVERAGE(F20:F39)</f>
        <v>73.4</v>
      </c>
      <c r="G6" s="27">
        <f t="shared" si="0"/>
        <v>68.11500034332275</v>
      </c>
      <c r="H6" s="28">
        <f t="shared" si="0"/>
        <v>66.9600004196167</v>
      </c>
      <c r="I6" s="29">
        <f t="shared" si="0"/>
        <v>6.439999580383301</v>
      </c>
      <c r="J6" s="27">
        <f t="shared" si="0"/>
        <v>73.43727226257325</v>
      </c>
      <c r="K6" s="28">
        <f t="shared" si="0"/>
        <v>1.182727262377739</v>
      </c>
      <c r="L6" s="28">
        <f t="shared" si="0"/>
        <v>73.40666614770889</v>
      </c>
      <c r="M6" s="29">
        <f t="shared" si="0"/>
        <v>-0.006666147708892822</v>
      </c>
    </row>
    <row r="7" spans="5:13" ht="12.75">
      <c r="E7" s="1" t="s">
        <v>85</v>
      </c>
      <c r="F7" s="26">
        <f aca="true" t="shared" si="1" ref="F7:M7">STDEV(F20:F39)</f>
        <v>7.949842765740725</v>
      </c>
      <c r="G7" s="27">
        <f t="shared" si="1"/>
        <v>6.778392607729954</v>
      </c>
      <c r="H7" s="28">
        <f t="shared" si="1"/>
        <v>6.794068630857047</v>
      </c>
      <c r="I7" s="29">
        <f t="shared" si="1"/>
        <v>5.179860869076216</v>
      </c>
      <c r="J7" s="27">
        <f t="shared" si="1"/>
        <v>6.439161642630499</v>
      </c>
      <c r="K7" s="28">
        <f t="shared" si="1"/>
        <v>0.35530745640818207</v>
      </c>
      <c r="L7" s="28">
        <f t="shared" si="1"/>
        <v>6.691108850095399</v>
      </c>
      <c r="M7" s="29">
        <f t="shared" si="1"/>
        <v>5.92684105732592</v>
      </c>
    </row>
    <row r="8" spans="5:13" ht="12.75">
      <c r="E8" s="1" t="s">
        <v>86</v>
      </c>
      <c r="F8" s="30" t="s">
        <v>89</v>
      </c>
      <c r="G8" s="31" t="s">
        <v>89</v>
      </c>
      <c r="H8" s="32" t="s">
        <v>89</v>
      </c>
      <c r="I8" s="29">
        <f>[1]!FF_MAD(I20:I39)</f>
        <v>7.090001106262207</v>
      </c>
      <c r="J8" s="31" t="s">
        <v>89</v>
      </c>
      <c r="K8" s="32" t="s">
        <v>89</v>
      </c>
      <c r="L8" s="32" t="s">
        <v>89</v>
      </c>
      <c r="M8" s="29">
        <f>[1]!FF_MAD(M20:M39)</f>
        <v>4.826666831970215</v>
      </c>
    </row>
    <row r="9" ht="12.75">
      <c r="E9" s="1" t="s">
        <v>87</v>
      </c>
    </row>
    <row r="10" spans="5:13" ht="12.75">
      <c r="E10" s="4">
        <v>-9</v>
      </c>
      <c r="F10" s="18">
        <v>54</v>
      </c>
      <c r="G10" s="34" t="s">
        <v>89</v>
      </c>
      <c r="H10" s="35" t="s">
        <v>89</v>
      </c>
      <c r="I10" s="36" t="s">
        <v>89</v>
      </c>
      <c r="J10" s="34" t="s">
        <v>89</v>
      </c>
      <c r="K10" s="35" t="s">
        <v>89</v>
      </c>
      <c r="L10" s="35" t="s">
        <v>89</v>
      </c>
      <c r="M10" s="36" t="s">
        <v>89</v>
      </c>
    </row>
    <row r="11" spans="5:13" ht="12.75">
      <c r="E11" s="4">
        <f aca="true" t="shared" si="2" ref="E11:E19">E10+1</f>
        <v>-8</v>
      </c>
      <c r="F11" s="18">
        <v>53</v>
      </c>
      <c r="G11" s="34" t="s">
        <v>89</v>
      </c>
      <c r="H11" s="35" t="s">
        <v>89</v>
      </c>
      <c r="I11" s="36" t="s">
        <v>89</v>
      </c>
      <c r="J11" s="34" t="s">
        <v>89</v>
      </c>
      <c r="K11" s="35" t="s">
        <v>89</v>
      </c>
      <c r="L11" s="35" t="str">
        <f>[1]!FF_LINEAR(J2:J11,K2:K11,Comp1_RegT_t1)</f>
        <v>***</v>
      </c>
      <c r="M11" s="36" t="s">
        <v>89</v>
      </c>
    </row>
    <row r="12" spans="5:13" ht="12.75">
      <c r="E12" s="4">
        <f t="shared" si="2"/>
        <v>-7</v>
      </c>
      <c r="F12" s="18">
        <v>57</v>
      </c>
      <c r="G12" s="34" t="s">
        <v>89</v>
      </c>
      <c r="H12" s="35" t="s">
        <v>89</v>
      </c>
      <c r="I12" s="36" t="s">
        <v>89</v>
      </c>
      <c r="J12" s="34" t="s">
        <v>89</v>
      </c>
      <c r="K12" s="35" t="s">
        <v>89</v>
      </c>
      <c r="L12" s="35" t="str">
        <f>[1]!FF_LINEAR(J3:J12,K3:K12,Comp1_RegT_t1)</f>
        <v>***</v>
      </c>
      <c r="M12" s="36" t="s">
        <v>89</v>
      </c>
    </row>
    <row r="13" spans="5:13" ht="12.75">
      <c r="E13" s="4">
        <f t="shared" si="2"/>
        <v>-6</v>
      </c>
      <c r="F13" s="18">
        <v>57</v>
      </c>
      <c r="G13" s="34" t="s">
        <v>89</v>
      </c>
      <c r="H13" s="35" t="s">
        <v>89</v>
      </c>
      <c r="I13" s="36" t="s">
        <v>89</v>
      </c>
      <c r="J13" s="34" t="s">
        <v>89</v>
      </c>
      <c r="K13" s="35" t="s">
        <v>89</v>
      </c>
      <c r="L13" s="35" t="str">
        <f>[1]!FF_LINEAR(J4:J13,K4:K13,Comp1_RegT_t1)</f>
        <v>***</v>
      </c>
      <c r="M13" s="36" t="s">
        <v>89</v>
      </c>
    </row>
    <row r="14" spans="5:13" ht="12.75">
      <c r="E14" s="4">
        <f t="shared" si="2"/>
        <v>-5</v>
      </c>
      <c r="F14" s="18">
        <v>44</v>
      </c>
      <c r="G14" s="34" t="s">
        <v>89</v>
      </c>
      <c r="H14" s="35" t="s">
        <v>89</v>
      </c>
      <c r="I14" s="36" t="s">
        <v>89</v>
      </c>
      <c r="J14" s="34" t="s">
        <v>89</v>
      </c>
      <c r="K14" s="35" t="s">
        <v>89</v>
      </c>
      <c r="L14" s="35" t="str">
        <f>[1]!FF_LINEAR(J5:J14,K5:K14,Comp1_RegT_t1)</f>
        <v>***</v>
      </c>
      <c r="M14" s="36" t="s">
        <v>89</v>
      </c>
    </row>
    <row r="15" spans="5:13" ht="12.75">
      <c r="E15" s="4">
        <f t="shared" si="2"/>
        <v>-4</v>
      </c>
      <c r="F15" s="18">
        <v>56</v>
      </c>
      <c r="G15" s="34" t="s">
        <v>89</v>
      </c>
      <c r="H15" s="35" t="s">
        <v>89</v>
      </c>
      <c r="I15" s="36" t="s">
        <v>89</v>
      </c>
      <c r="J15" s="34" t="s">
        <v>89</v>
      </c>
      <c r="K15" s="35" t="s">
        <v>89</v>
      </c>
      <c r="L15" s="35" t="str">
        <f>[1]!FF_LINEAR(J6:J15,K6:K15,Comp1_RegT_t1)</f>
        <v>***</v>
      </c>
      <c r="M15" s="36" t="s">
        <v>89</v>
      </c>
    </row>
    <row r="16" spans="5:13" ht="12.75">
      <c r="E16" s="4">
        <f t="shared" si="2"/>
        <v>-3</v>
      </c>
      <c r="F16" s="18">
        <v>58</v>
      </c>
      <c r="G16" s="34" t="s">
        <v>89</v>
      </c>
      <c r="H16" s="35" t="s">
        <v>89</v>
      </c>
      <c r="I16" s="36" t="s">
        <v>89</v>
      </c>
      <c r="J16" s="34" t="s">
        <v>89</v>
      </c>
      <c r="K16" s="35" t="s">
        <v>89</v>
      </c>
      <c r="L16" s="35" t="str">
        <f>[1]!FF_LINEAR(J7:J16,K7:K16,Comp1_RegT_t1)</f>
        <v>***</v>
      </c>
      <c r="M16" s="36" t="s">
        <v>89</v>
      </c>
    </row>
    <row r="17" spans="5:13" ht="12.75">
      <c r="E17" s="4">
        <f t="shared" si="2"/>
        <v>-2</v>
      </c>
      <c r="F17" s="18">
        <v>62</v>
      </c>
      <c r="G17" s="34" t="s">
        <v>89</v>
      </c>
      <c r="H17" s="35" t="s">
        <v>89</v>
      </c>
      <c r="I17" s="36" t="s">
        <v>89</v>
      </c>
      <c r="J17" s="34" t="s">
        <v>89</v>
      </c>
      <c r="K17" s="35" t="s">
        <v>89</v>
      </c>
      <c r="L17" s="35" t="str">
        <f>[1]!FF_LINEAR(J8:J17,K8:K17,Comp1_RegT_t1)</f>
        <v>***</v>
      </c>
      <c r="M17" s="36" t="s">
        <v>89</v>
      </c>
    </row>
    <row r="18" spans="5:13" ht="12.75">
      <c r="E18" s="4">
        <f t="shared" si="2"/>
        <v>-1</v>
      </c>
      <c r="F18" s="18">
        <v>54</v>
      </c>
      <c r="G18" s="34" t="s">
        <v>89</v>
      </c>
      <c r="H18" s="35" t="s">
        <v>89</v>
      </c>
      <c r="I18" s="36" t="s">
        <v>89</v>
      </c>
      <c r="J18" s="34" t="s">
        <v>89</v>
      </c>
      <c r="K18" s="35" t="s">
        <v>89</v>
      </c>
      <c r="L18" s="35" t="str">
        <f>[1]!FF_LINEAR(J9:J18,K9:K18,Comp1_RegT_t1)</f>
        <v>***</v>
      </c>
      <c r="M18" s="36" t="s">
        <v>89</v>
      </c>
    </row>
    <row r="19" spans="5:13" ht="12.75">
      <c r="E19" s="4">
        <f t="shared" si="2"/>
        <v>0</v>
      </c>
      <c r="F19" s="19">
        <v>64</v>
      </c>
      <c r="G19" s="34">
        <f>[1]!FF_AVERAGE(F10:F19,Comp1_MA1)</f>
        <v>55.900001525878906</v>
      </c>
      <c r="H19" s="35" t="str">
        <f>[1]!FF_CONSTANT(G10:G19,Comp1_MA_t1)</f>
        <v>***</v>
      </c>
      <c r="I19" s="36" t="s">
        <v>89</v>
      </c>
      <c r="J19" s="34">
        <f>[1]!FF_REG_A(F10:F19,Comp1_Reg1)</f>
        <v>59.6363639831543</v>
      </c>
      <c r="K19" s="35">
        <f>[1]!FF_REG_B(F10:F19,Comp1_Reg1)</f>
        <v>0.8303030133247375</v>
      </c>
      <c r="L19" s="35" t="str">
        <f>[1]!FF_LINEAR(J10:J19,K10:K19,Comp1_RegT_t1)</f>
        <v>***</v>
      </c>
      <c r="M19" s="36" t="s">
        <v>89</v>
      </c>
    </row>
    <row r="20" spans="5:13" ht="12.75">
      <c r="E20">
        <f>E19+1</f>
        <v>1</v>
      </c>
      <c r="F20" s="20">
        <v>65</v>
      </c>
      <c r="G20" s="37">
        <f>[1]!FF_AVERAGE(F11:F20,Comp1_MA1)</f>
        <v>57</v>
      </c>
      <c r="H20" s="38">
        <f>[1]!FF_CONSTANT(G11:G20,Comp1_MA_t1)</f>
        <v>55.900001525878906</v>
      </c>
      <c r="I20" s="39">
        <f>[1]!FF_ERR(F20,H20)</f>
        <v>9.099998474121094</v>
      </c>
      <c r="J20" s="37">
        <f>[1]!FF_REG_A(F11:F20,Comp1_Reg1)</f>
        <v>62.400001525878906</v>
      </c>
      <c r="K20" s="40">
        <f>[1]!FF_REG_B(F11:F20,Comp1_Reg1)</f>
        <v>1.2000000476837158</v>
      </c>
      <c r="L20" s="38">
        <f>[1]!FF_LINEAR(J11:J20,K11:K20,Comp1_RegT_t1)</f>
        <v>60.466666996479034</v>
      </c>
      <c r="M20" s="39">
        <f>[1]!FF_ERR(F20,L20)</f>
        <v>4.533333003520966</v>
      </c>
    </row>
    <row r="21" spans="5:13" ht="12.75">
      <c r="E21">
        <f aca="true" t="shared" si="3" ref="E21:E39">E20+1</f>
        <v>2</v>
      </c>
      <c r="F21" s="20">
        <v>64</v>
      </c>
      <c r="G21" s="37">
        <f>[1]!FF_AVERAGE(F12:F21,Comp1_MA1)</f>
        <v>58.099998474121094</v>
      </c>
      <c r="H21" s="38">
        <f>[1]!FF_CONSTANT(G12:G21,Comp1_MA_t1)</f>
        <v>57</v>
      </c>
      <c r="I21" s="39">
        <f>[1]!FF_ERR(F21,H21)</f>
        <v>7</v>
      </c>
      <c r="J21" s="37">
        <f>[1]!FF_REG_A(F12:F21,Comp1_Reg1)</f>
        <v>64.01818084716797</v>
      </c>
      <c r="K21" s="40">
        <f>[1]!FF_REG_B(F12:F21,Comp1_Reg1)</f>
        <v>1.315151572227478</v>
      </c>
      <c r="L21" s="38">
        <f>[1]!FF_LINEAR(J12:J21,K12:K21,Comp1_RegT_t1)</f>
        <v>63.60000157356262</v>
      </c>
      <c r="M21" s="39">
        <f>[1]!FF_ERR(F21,L21)</f>
        <v>0.39999842643737793</v>
      </c>
    </row>
    <row r="22" spans="5:13" ht="12.75">
      <c r="E22">
        <f t="shared" si="3"/>
        <v>3</v>
      </c>
      <c r="F22" s="20">
        <v>63</v>
      </c>
      <c r="G22" s="37">
        <f>[1]!FF_AVERAGE(F13:F22,Comp1_MA1)</f>
        <v>58.70000076293945</v>
      </c>
      <c r="H22" s="38">
        <f>[1]!FF_CONSTANT(G13:G22,Comp1_MA_t1)</f>
        <v>58.099998474121094</v>
      </c>
      <c r="I22" s="39">
        <f>[1]!FF_ERR(F22,H22)</f>
        <v>4.900001525878906</v>
      </c>
      <c r="J22" s="37">
        <f>[1]!FF_REG_A(F13:F22,Comp1_Reg1)</f>
        <v>65.49090576171875</v>
      </c>
      <c r="K22" s="40">
        <f>[1]!FF_REG_B(F13:F22,Comp1_Reg1)</f>
        <v>1.5090909004211426</v>
      </c>
      <c r="L22" s="38">
        <f>[1]!FF_LINEAR(J13:J22,K13:K22,Comp1_RegT_t1)</f>
        <v>65.33333241939545</v>
      </c>
      <c r="M22" s="39">
        <f>[1]!FF_ERR(F22,L22)</f>
        <v>-2.3333324193954468</v>
      </c>
    </row>
    <row r="23" spans="5:13" ht="12.75">
      <c r="E23">
        <f t="shared" si="3"/>
        <v>4</v>
      </c>
      <c r="F23" s="20">
        <v>65</v>
      </c>
      <c r="G23" s="37">
        <f>[1]!FF_AVERAGE(F14:F23,Comp1_MA1)</f>
        <v>59.5</v>
      </c>
      <c r="H23" s="38">
        <f>[1]!FF_CONSTANT(G14:G23,Comp1_MA_t1)</f>
        <v>58.70000076293945</v>
      </c>
      <c r="I23" s="39">
        <f>[1]!FF_ERR(F23,H23)</f>
        <v>6.299999237060547</v>
      </c>
      <c r="J23" s="37">
        <f>[1]!FF_REG_A(F14:F23,Comp1_Reg1)</f>
        <v>67.3272705078125</v>
      </c>
      <c r="K23" s="40">
        <f>[1]!FF_REG_B(F14:F23,Comp1_Reg1)</f>
        <v>1.739393949508667</v>
      </c>
      <c r="L23" s="38">
        <f>[1]!FF_LINEAR(J14:J23,K14:K23,Comp1_RegT_t1)</f>
        <v>66.99999666213989</v>
      </c>
      <c r="M23" s="39">
        <f>[1]!FF_ERR(F23,L23)</f>
        <v>-1.9999966621398926</v>
      </c>
    </row>
    <row r="24" spans="5:13" ht="12.75">
      <c r="E24">
        <f t="shared" si="3"/>
        <v>5</v>
      </c>
      <c r="F24" s="20">
        <v>65</v>
      </c>
      <c r="G24" s="37">
        <f>[1]!FF_AVERAGE(F15:F24,Comp1_MA1)</f>
        <v>61.599998474121094</v>
      </c>
      <c r="H24" s="38">
        <f>[1]!FF_CONSTANT(G15:G24,Comp1_MA_t1)</f>
        <v>59.5</v>
      </c>
      <c r="I24" s="39">
        <f>[1]!FF_ERR(F24,H24)</f>
        <v>5.5</v>
      </c>
      <c r="J24" s="37">
        <f>[1]!FF_REG_A(F15:F24,Comp1_Reg1)</f>
        <v>66.12727355957031</v>
      </c>
      <c r="K24" s="40">
        <f>[1]!FF_REG_B(F15:F24,Comp1_Reg1)</f>
        <v>1.0060606002807617</v>
      </c>
      <c r="L24" s="38">
        <f>[1]!FF_LINEAR(J15:J24,K15:K24,Comp1_RegT_t1)</f>
        <v>69.06666445732117</v>
      </c>
      <c r="M24" s="39">
        <f>[1]!FF_ERR(F24,L24)</f>
        <v>-4.066664457321167</v>
      </c>
    </row>
    <row r="25" spans="5:13" ht="12.75">
      <c r="E25">
        <f t="shared" si="3"/>
        <v>6</v>
      </c>
      <c r="F25" s="20">
        <v>76</v>
      </c>
      <c r="G25" s="37">
        <f>[1]!FF_AVERAGE(F16:F25,Comp1_MA1)</f>
        <v>63.599998474121094</v>
      </c>
      <c r="H25" s="38">
        <f>[1]!FF_CONSTANT(G16:G25,Comp1_MA_t1)</f>
        <v>61.599998474121094</v>
      </c>
      <c r="I25" s="39">
        <f>[1]!FF_ERR(F25,H25)</f>
        <v>14.400001525878906</v>
      </c>
      <c r="J25" s="37">
        <f>[1]!FF_REG_A(F16:F25,Comp1_Reg1)</f>
        <v>69.98181915283203</v>
      </c>
      <c r="K25" s="40">
        <f>[1]!FF_REG_B(F16:F25,Comp1_Reg1)</f>
        <v>1.4181817770004272</v>
      </c>
      <c r="L25" s="38">
        <f>[1]!FF_LINEAR(J16:J25,K16:K25,Comp1_RegT_t1)</f>
        <v>67.13333415985107</v>
      </c>
      <c r="M25" s="39">
        <f>[1]!FF_ERR(F25,L25)</f>
        <v>8.866665840148926</v>
      </c>
    </row>
    <row r="26" spans="5:13" ht="12.75">
      <c r="E26">
        <f t="shared" si="3"/>
        <v>7</v>
      </c>
      <c r="F26" s="20">
        <v>75</v>
      </c>
      <c r="G26" s="37">
        <f>[1]!FF_AVERAGE(F17:F26,Comp1_MA1)</f>
        <v>65.30000305175781</v>
      </c>
      <c r="H26" s="38">
        <f>[1]!FF_CONSTANT(G17:G26,Comp1_MA_t1)</f>
        <v>63.599998474121094</v>
      </c>
      <c r="I26" s="39">
        <f>[1]!FF_ERR(F26,H26)</f>
        <v>11.400001525878906</v>
      </c>
      <c r="J26" s="37">
        <f>[1]!FF_REG_A(F17:F26,Comp1_Reg1)</f>
        <v>72.80000305175781</v>
      </c>
      <c r="K26" s="40">
        <f>[1]!FF_REG_B(F17:F26,Comp1_Reg1)</f>
        <v>1.6666666269302368</v>
      </c>
      <c r="L26" s="38">
        <f>[1]!FF_LINEAR(J17:J26,K17:K26,Comp1_RegT_t1)</f>
        <v>71.40000092983246</v>
      </c>
      <c r="M26" s="39">
        <f>[1]!FF_ERR(F26,L26)</f>
        <v>3.5999990701675415</v>
      </c>
    </row>
    <row r="27" spans="5:13" ht="12.75">
      <c r="E27">
        <f t="shared" si="3"/>
        <v>8</v>
      </c>
      <c r="F27" s="20">
        <v>64</v>
      </c>
      <c r="G27" s="37">
        <f>[1]!FF_AVERAGE(F18:F27,Comp1_MA1)</f>
        <v>65.5</v>
      </c>
      <c r="H27" s="38">
        <f>[1]!FF_CONSTANT(G18:G27,Comp1_MA_t1)</f>
        <v>65.30000305175781</v>
      </c>
      <c r="I27" s="39">
        <f>[1]!FF_ERR(F27,H27)</f>
        <v>-1.3000030517578125</v>
      </c>
      <c r="J27" s="37">
        <f>[1]!FF_REG_A(F18:F27,Comp1_Reg1)</f>
        <v>71.69091033935547</v>
      </c>
      <c r="K27" s="40">
        <f>[1]!FF_REG_B(F18:F27,Comp1_Reg1)</f>
        <v>1.3757575750350952</v>
      </c>
      <c r="L27" s="38">
        <f>[1]!FF_LINEAR(J18:J27,K18:K27,Comp1_RegT_t1)</f>
        <v>74.46666967868805</v>
      </c>
      <c r="M27" s="39">
        <f>[1]!FF_ERR(F27,L27)</f>
        <v>-10.46666967868805</v>
      </c>
    </row>
    <row r="28" spans="5:13" ht="12.75">
      <c r="E28">
        <f t="shared" si="3"/>
        <v>9</v>
      </c>
      <c r="F28" s="20">
        <v>77</v>
      </c>
      <c r="G28" s="37">
        <f>[1]!FF_AVERAGE(F19:F28,Comp1_MA1)</f>
        <v>67.80000305175781</v>
      </c>
      <c r="H28" s="38">
        <f>[1]!FF_CONSTANT(G19:G28,Comp1_MA_t1)</f>
        <v>65.5</v>
      </c>
      <c r="I28" s="39">
        <f>[1]!FF_ERR(F28,H28)</f>
        <v>11.5</v>
      </c>
      <c r="J28" s="37">
        <f>[1]!FF_REG_A(F19:F28,Comp1_Reg1)</f>
        <v>73.36363983154297</v>
      </c>
      <c r="K28" s="40">
        <f>[1]!FF_REG_B(F19:F28,Comp1_Reg1)</f>
        <v>1.2363636493682861</v>
      </c>
      <c r="L28" s="38">
        <f>[1]!FF_LINEAR(J19:J28,K19:K28,Comp1_RegT_t1)</f>
        <v>73.06666791439056</v>
      </c>
      <c r="M28" s="39">
        <f>[1]!FF_ERR(F28,L28)</f>
        <v>3.933332085609436</v>
      </c>
    </row>
    <row r="29" spans="5:13" ht="12.75">
      <c r="E29">
        <f t="shared" si="3"/>
        <v>10</v>
      </c>
      <c r="F29" s="20">
        <v>64</v>
      </c>
      <c r="G29" s="37">
        <f>[1]!FF_AVERAGE(F20:F29,Comp1_MA1)</f>
        <v>67.80000305175781</v>
      </c>
      <c r="H29" s="38">
        <f>[1]!FF_CONSTANT(G20:G29,Comp1_MA_t1)</f>
        <v>67.80000305175781</v>
      </c>
      <c r="I29" s="39">
        <f>[1]!FF_ERR(F29,H29)</f>
        <v>-3.8000030517578125</v>
      </c>
      <c r="J29" s="37">
        <f>[1]!FF_REG_A(F20:F29,Comp1_Reg1)</f>
        <v>71.29090881347656</v>
      </c>
      <c r="K29" s="40">
        <f>[1]!FF_REG_B(F20:F29,Comp1_Reg1)</f>
        <v>0.7757575511932373</v>
      </c>
      <c r="L29" s="38">
        <f>[1]!FF_LINEAR(J20:J29,K20:K29,Comp1_RegT_t1)</f>
        <v>74.60000348091125</v>
      </c>
      <c r="M29" s="39">
        <f>[1]!FF_ERR(F29,L29)</f>
        <v>-10.600003480911255</v>
      </c>
    </row>
    <row r="30" spans="5:13" ht="12.75">
      <c r="E30">
        <f t="shared" si="3"/>
        <v>11</v>
      </c>
      <c r="F30" s="20">
        <v>81</v>
      </c>
      <c r="G30" s="37">
        <f>[1]!FF_AVERAGE(F21:F30,Comp1_MA1)</f>
        <v>69.4000015258789</v>
      </c>
      <c r="H30" s="38">
        <f>[1]!FF_CONSTANT(G21:G30,Comp1_MA_t1)</f>
        <v>67.80000305175781</v>
      </c>
      <c r="I30" s="39">
        <f>[1]!FF_ERR(F30,H30)</f>
        <v>13.199996948242188</v>
      </c>
      <c r="J30" s="37">
        <f>[1]!FF_REG_A(F21:F30,Comp1_Reg1)</f>
        <v>75.29090881347656</v>
      </c>
      <c r="K30" s="40">
        <f>[1]!FF_REG_B(F21:F30,Comp1_Reg1)</f>
        <v>1.3090908527374268</v>
      </c>
      <c r="L30" s="38">
        <f>[1]!FF_LINEAR(J21:J30,K21:K30,Comp1_RegT_t1)</f>
        <v>72.0666663646698</v>
      </c>
      <c r="M30" s="39">
        <f>[1]!FF_ERR(F30,L30)</f>
        <v>8.9333336353302</v>
      </c>
    </row>
    <row r="31" spans="5:13" ht="12.75">
      <c r="E31">
        <f t="shared" si="3"/>
        <v>12</v>
      </c>
      <c r="F31" s="20">
        <v>68</v>
      </c>
      <c r="G31" s="37">
        <f>[1]!FF_AVERAGE(F22:F31,Comp1_MA1)</f>
        <v>69.80000305175781</v>
      </c>
      <c r="H31" s="38">
        <f>[1]!FF_CONSTANT(G22:G31,Comp1_MA_t1)</f>
        <v>69.4000015258789</v>
      </c>
      <c r="I31" s="39">
        <f>[1]!FF_ERR(F31,H31)</f>
        <v>-1.4000015258789062</v>
      </c>
      <c r="J31" s="37">
        <f>[1]!FF_REG_A(F22:F31,Comp1_Reg1)</f>
        <v>73.7272720336914</v>
      </c>
      <c r="K31" s="40">
        <f>[1]!FF_REG_B(F22:F31,Comp1_Reg1)</f>
        <v>0.8727272748947144</v>
      </c>
      <c r="L31" s="38">
        <f>[1]!FF_LINEAR(J22:J31,K22:K31,Comp1_RegT_t1)</f>
        <v>76.59999966621399</v>
      </c>
      <c r="M31" s="39">
        <f>[1]!FF_ERR(F31,L31)</f>
        <v>-8.59999966621399</v>
      </c>
    </row>
    <row r="32" spans="5:13" ht="12.75">
      <c r="E32">
        <f t="shared" si="3"/>
        <v>13</v>
      </c>
      <c r="F32" s="20">
        <v>77</v>
      </c>
      <c r="G32" s="37">
        <f>[1]!FF_AVERAGE(F23:F32,Comp1_MA1)</f>
        <v>71.19999694824219</v>
      </c>
      <c r="H32" s="38">
        <f>[1]!FF_CONSTANT(G23:G32,Comp1_MA_t1)</f>
        <v>69.80000305175781</v>
      </c>
      <c r="I32" s="39">
        <f>[1]!FF_ERR(F32,H32)</f>
        <v>7.1999969482421875</v>
      </c>
      <c r="J32" s="37">
        <f>[1]!FF_REG_A(F23:F32,Comp1_Reg1)</f>
        <v>74.85454559326172</v>
      </c>
      <c r="K32" s="40">
        <f>[1]!FF_REG_B(F23:F32,Comp1_Reg1)</f>
        <v>0.8121212124824524</v>
      </c>
      <c r="L32" s="38">
        <f>[1]!FF_LINEAR(J23:J32,K23:K32,Comp1_RegT_t1)</f>
        <v>74.59999930858612</v>
      </c>
      <c r="M32" s="39">
        <f>[1]!FF_ERR(F32,L32)</f>
        <v>2.4000006914138794</v>
      </c>
    </row>
    <row r="33" spans="5:13" ht="12.75">
      <c r="E33">
        <f t="shared" si="3"/>
        <v>14</v>
      </c>
      <c r="F33" s="20">
        <v>77</v>
      </c>
      <c r="G33" s="37">
        <f>[1]!FF_AVERAGE(F24:F33,Comp1_MA1)</f>
        <v>72.4000015258789</v>
      </c>
      <c r="H33" s="38">
        <f>[1]!FF_CONSTANT(G24:G33,Comp1_MA_t1)</f>
        <v>71.19999694824219</v>
      </c>
      <c r="I33" s="39">
        <f>[1]!FF_ERR(F33,H33)</f>
        <v>5.8000030517578125</v>
      </c>
      <c r="J33" s="37">
        <f>[1]!FF_REG_A(F24:F33,Comp1_Reg1)</f>
        <v>75.61817932128906</v>
      </c>
      <c r="K33" s="40">
        <f>[1]!FF_REG_B(F24:F33,Comp1_Reg1)</f>
        <v>0.7151514887809753</v>
      </c>
      <c r="L33" s="38">
        <f>[1]!FF_LINEAR(J24:J33,K24:K33,Comp1_RegT_t1)</f>
        <v>75.66666680574417</v>
      </c>
      <c r="M33" s="39">
        <f>[1]!FF_ERR(F33,L33)</f>
        <v>1.3333331942558289</v>
      </c>
    </row>
    <row r="34" spans="5:13" ht="12.75">
      <c r="E34">
        <f t="shared" si="3"/>
        <v>15</v>
      </c>
      <c r="F34" s="20">
        <v>79</v>
      </c>
      <c r="G34" s="37">
        <f>[1]!FF_AVERAGE(F25:F34,Comp1_MA1)</f>
        <v>73.80000305175781</v>
      </c>
      <c r="H34" s="38">
        <f>[1]!FF_CONSTANT(G25:G34,Comp1_MA_t1)</f>
        <v>72.4000015258789</v>
      </c>
      <c r="I34" s="39">
        <f>[1]!FF_ERR(F34,H34)</f>
        <v>6.599998474121094</v>
      </c>
      <c r="J34" s="37">
        <f>[1]!FF_REG_A(F25:F34,Comp1_Reg1)</f>
        <v>76.41818237304688</v>
      </c>
      <c r="K34" s="40">
        <f>[1]!FF_REG_B(F25:F34,Comp1_Reg1)</f>
        <v>0.581818163394928</v>
      </c>
      <c r="L34" s="38">
        <f>[1]!FF_LINEAR(J25:J34,K25:K34,Comp1_RegT_t1)</f>
        <v>76.33333081007004</v>
      </c>
      <c r="M34" s="39">
        <f>[1]!FF_ERR(F34,L34)</f>
        <v>2.666669189929962</v>
      </c>
    </row>
    <row r="35" spans="5:13" ht="12.75">
      <c r="E35">
        <f t="shared" si="3"/>
        <v>16</v>
      </c>
      <c r="F35" s="20">
        <v>74</v>
      </c>
      <c r="G35" s="37">
        <f>[1]!FF_AVERAGE(F26:F35,Comp1_MA1)</f>
        <v>73.5999984741211</v>
      </c>
      <c r="H35" s="38">
        <f>[1]!FF_CONSTANT(G26:G35,Comp1_MA_t1)</f>
        <v>73.80000305175781</v>
      </c>
      <c r="I35" s="39">
        <f>[1]!FF_ERR(F35,H35)</f>
        <v>0.1999969482421875</v>
      </c>
      <c r="J35" s="37">
        <f>[1]!FF_REG_A(F26:F35,Comp1_Reg1)</f>
        <v>76.9272689819336</v>
      </c>
      <c r="K35" s="40">
        <f>[1]!FF_REG_B(F26:F35,Comp1_Reg1)</f>
        <v>0.739393949508667</v>
      </c>
      <c r="L35" s="38">
        <f>[1]!FF_LINEAR(J26:J35,K26:K35,Comp1_RegT_t1)</f>
        <v>77.0000005364418</v>
      </c>
      <c r="M35" s="39">
        <f>[1]!FF_ERR(F35,L35)</f>
        <v>-3.000000536441803</v>
      </c>
    </row>
    <row r="36" spans="5:13" ht="12.75">
      <c r="E36">
        <f t="shared" si="3"/>
        <v>17</v>
      </c>
      <c r="F36" s="20">
        <v>81</v>
      </c>
      <c r="G36" s="37">
        <f>[1]!FF_AVERAGE(F27:F36,Comp1_MA1)</f>
        <v>74.19999694824219</v>
      </c>
      <c r="H36" s="38">
        <f>[1]!FF_CONSTANT(G27:G36,Comp1_MA_t1)</f>
        <v>73.5999984741211</v>
      </c>
      <c r="I36" s="39">
        <f>[1]!FF_ERR(F36,H36)</f>
        <v>7.400001525878906</v>
      </c>
      <c r="J36" s="37">
        <f>[1]!FF_REG_A(F27:F36,Comp1_Reg1)</f>
        <v>79.76363372802734</v>
      </c>
      <c r="K36" s="40">
        <f>[1]!FF_REG_B(F27:F36,Comp1_Reg1)</f>
        <v>1.2363636493682861</v>
      </c>
      <c r="L36" s="38">
        <f>[1]!FF_LINEAR(J27:J36,K27:K36,Comp1_RegT_t1)</f>
        <v>77.66666293144226</v>
      </c>
      <c r="M36" s="39">
        <f>[1]!FF_ERR(F36,L36)</f>
        <v>3.3333370685577393</v>
      </c>
    </row>
    <row r="37" spans="5:13" ht="12.75">
      <c r="E37">
        <f t="shared" si="3"/>
        <v>18</v>
      </c>
      <c r="F37" s="20">
        <v>88</v>
      </c>
      <c r="G37" s="37">
        <f>[1]!FF_AVERAGE(F28:F37,Comp1_MA1)</f>
        <v>76.5999984741211</v>
      </c>
      <c r="H37" s="38">
        <f>[1]!FF_CONSTANT(G28:G37,Comp1_MA_t1)</f>
        <v>74.19999694824219</v>
      </c>
      <c r="I37" s="39">
        <f>[1]!FF_ERR(F37,H37)</f>
        <v>13.800003051757812</v>
      </c>
      <c r="J37" s="37">
        <f>[1]!FF_REG_A(F28:F37,Comp1_Reg1)</f>
        <v>82.49090576171875</v>
      </c>
      <c r="K37" s="40">
        <f>[1]!FF_REG_B(F28:F37,Comp1_Reg1)</f>
        <v>1.3090908527374268</v>
      </c>
      <c r="L37" s="38">
        <f>[1]!FF_LINEAR(J28:J37,K28:K37,Comp1_RegT_t1)</f>
        <v>80.99999737739563</v>
      </c>
      <c r="M37" s="39">
        <f>[1]!FF_ERR(F37,L37)</f>
        <v>7.00000262260437</v>
      </c>
    </row>
    <row r="38" spans="5:13" ht="12.75">
      <c r="E38">
        <f t="shared" si="3"/>
        <v>19</v>
      </c>
      <c r="F38" s="20">
        <v>85</v>
      </c>
      <c r="G38" s="37">
        <f>[1]!FF_AVERAGE(F29:F38,Comp1_MA1)</f>
        <v>77.4000015258789</v>
      </c>
      <c r="H38" s="38">
        <f>[1]!FF_CONSTANT(G29:G38,Comp1_MA_t1)</f>
        <v>76.5999984741211</v>
      </c>
      <c r="I38" s="39">
        <f>[1]!FF_ERR(F38,H38)</f>
        <v>8.400001525878906</v>
      </c>
      <c r="J38" s="37">
        <f>[1]!FF_REG_A(F29:F38,Comp1_Reg1)</f>
        <v>85.47272491455078</v>
      </c>
      <c r="K38" s="40">
        <f>[1]!FF_REG_B(F29:F38,Comp1_Reg1)</f>
        <v>1.7939393520355225</v>
      </c>
      <c r="L38" s="38">
        <f>[1]!FF_LINEAR(J29:J38,K29:K38,Comp1_RegT_t1)</f>
        <v>83.79999661445618</v>
      </c>
      <c r="M38" s="39">
        <f>[1]!FF_ERR(F38,L38)</f>
        <v>1.2000033855438232</v>
      </c>
    </row>
    <row r="39" spans="5:13" ht="12.75">
      <c r="E39">
        <f t="shared" si="3"/>
        <v>20</v>
      </c>
      <c r="F39" s="20">
        <v>80</v>
      </c>
      <c r="G39" s="37">
        <f>[1]!FF_AVERAGE(F30:F39,Comp1_MA1)</f>
        <v>79</v>
      </c>
      <c r="H39" s="38">
        <f>[1]!FF_CONSTANT(G30:G39,Comp1_MA_t1)</f>
        <v>77.4000015258789</v>
      </c>
      <c r="I39" s="39">
        <f>[1]!FF_ERR(F39,H39)</f>
        <v>2.5999984741210938</v>
      </c>
      <c r="J39" s="37">
        <f>[1]!FF_REG_A(F30:F39,Comp1_Reg1)</f>
        <v>83.69091033935547</v>
      </c>
      <c r="K39" s="40">
        <f>[1]!FF_REG_B(F30:F39,Comp1_Reg1)</f>
        <v>1.042424201965332</v>
      </c>
      <c r="L39" s="38">
        <f>[1]!FF_LINEAR(J30:J39,K30:K39,Comp1_RegT_t1)</f>
        <v>87.2666642665863</v>
      </c>
      <c r="M39" s="39">
        <f>[1]!FF_ERR(F39,L39)</f>
        <v>-7.266664266586304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U40"/>
  <sheetViews>
    <sheetView showGridLines="0" workbookViewId="0" topLeftCell="A1">
      <selection activeCell="AA43" sqref="AA43"/>
    </sheetView>
  </sheetViews>
  <sheetFormatPr defaultColWidth="11.00390625" defaultRowHeight="12.75"/>
  <cols>
    <col min="1" max="1" width="15.625" style="0" bestFit="1" customWidth="1"/>
    <col min="2" max="13" width="6.75390625" style="0" customWidth="1"/>
    <col min="14" max="14" width="7.375" style="0" customWidth="1"/>
    <col min="15" max="18" width="6.75390625" style="0" customWidth="1"/>
    <col min="19" max="19" width="7.25390625" style="0" customWidth="1"/>
    <col min="20" max="16384" width="6.75390625" style="0" customWidth="1"/>
  </cols>
  <sheetData>
    <row r="1" ht="15.75">
      <c r="A1" s="58" t="s">
        <v>133</v>
      </c>
    </row>
    <row r="2" spans="5:17" ht="12.75">
      <c r="E2" s="1" t="s">
        <v>80</v>
      </c>
      <c r="M2" t="s">
        <v>94</v>
      </c>
      <c r="Q2" t="s">
        <v>105</v>
      </c>
    </row>
    <row r="3" spans="5:19" ht="12.75">
      <c r="E3" s="1" t="s">
        <v>81</v>
      </c>
      <c r="F3" t="s">
        <v>146</v>
      </c>
      <c r="M3" s="12" t="s">
        <v>96</v>
      </c>
      <c r="N3" s="12" t="s">
        <v>93</v>
      </c>
      <c r="Q3" s="12" t="s">
        <v>96</v>
      </c>
      <c r="R3" s="12" t="s">
        <v>106</v>
      </c>
      <c r="S3" s="12" t="s">
        <v>93</v>
      </c>
    </row>
    <row r="4" spans="1:19" ht="12.75">
      <c r="A4" s="59" t="s">
        <v>136</v>
      </c>
      <c r="B4" s="60" t="s">
        <v>137</v>
      </c>
      <c r="E4" s="1" t="s">
        <v>6</v>
      </c>
      <c r="M4" s="12">
        <v>0.1818181872367859</v>
      </c>
      <c r="N4" s="12">
        <v>1</v>
      </c>
      <c r="Q4" s="12">
        <v>0.1818181872367859</v>
      </c>
      <c r="R4" s="12">
        <v>0.1818181872367859</v>
      </c>
      <c r="S4" s="12">
        <v>1</v>
      </c>
    </row>
    <row r="5" spans="1:21" ht="24.75">
      <c r="A5" s="59" t="s">
        <v>138</v>
      </c>
      <c r="B5" s="60">
        <v>50</v>
      </c>
      <c r="E5" s="1" t="s">
        <v>83</v>
      </c>
      <c r="F5" s="3" t="s">
        <v>3</v>
      </c>
      <c r="G5" s="3" t="s">
        <v>150</v>
      </c>
      <c r="H5" s="3" t="s">
        <v>0</v>
      </c>
      <c r="I5" s="3" t="s">
        <v>1</v>
      </c>
      <c r="J5" s="3" t="s">
        <v>2</v>
      </c>
      <c r="K5" s="3" t="s">
        <v>4</v>
      </c>
      <c r="L5" s="3" t="s">
        <v>5</v>
      </c>
      <c r="M5" s="3" t="str">
        <f>CONCATENATE(," EXP")</f>
        <v> EXP</v>
      </c>
      <c r="N5" s="3" t="str">
        <f>CONCATENATE(," Fore(",SIM1_Exp_t1,")")</f>
        <v> Fore(1)</v>
      </c>
      <c r="O5" s="3" t="str">
        <f>CONCATENATE(," Err(",SIM1_Exp_t1,")")</f>
        <v> Err(1)</v>
      </c>
      <c r="P5" s="3" t="str">
        <f>CONCATENATE("Model Err(",SIM1_Exp_t1,")")</f>
        <v>Model Err(1)</v>
      </c>
      <c r="Q5" s="3" t="s">
        <v>107</v>
      </c>
      <c r="R5" s="3" t="s">
        <v>108</v>
      </c>
      <c r="S5" s="3" t="str">
        <f>CONCATENATE(," Fore(",SIM1_ExpT_t1,")")</f>
        <v> Fore(1)</v>
      </c>
      <c r="T5" s="3" t="str">
        <f>CONCATENATE(," Err(",SIM1_ExpT_t1,")")</f>
        <v> Err(1)</v>
      </c>
      <c r="U5" s="3" t="str">
        <f>CONCATENATE("Model Err(",SIM1_ExpT_t1,")")</f>
        <v>Model Err(1)</v>
      </c>
    </row>
    <row r="6" spans="1:21" ht="12.75">
      <c r="A6" s="59" t="s">
        <v>139</v>
      </c>
      <c r="B6" s="60">
        <v>5</v>
      </c>
      <c r="E6" s="1" t="s">
        <v>84</v>
      </c>
      <c r="F6" s="6" t="s">
        <v>89</v>
      </c>
      <c r="G6" s="7">
        <f aca="true" t="shared" si="0" ref="G6:U6">AVERAGE(G21:G40)</f>
        <v>50</v>
      </c>
      <c r="H6" s="7">
        <f t="shared" si="0"/>
        <v>1</v>
      </c>
      <c r="I6" s="28">
        <f t="shared" si="0"/>
        <v>19.5</v>
      </c>
      <c r="J6" s="28">
        <f t="shared" si="0"/>
        <v>69.5</v>
      </c>
      <c r="K6" s="28">
        <f t="shared" si="0"/>
        <v>0.15715411649302227</v>
      </c>
      <c r="L6" s="26">
        <f t="shared" si="0"/>
        <v>69.7</v>
      </c>
      <c r="M6" s="27">
        <f t="shared" si="0"/>
        <v>64.8282376338448</v>
      </c>
      <c r="N6" s="28">
        <f t="shared" si="0"/>
        <v>63.74562373526493</v>
      </c>
      <c r="O6" s="28">
        <f t="shared" si="0"/>
        <v>5.954376264735062</v>
      </c>
      <c r="P6" s="29">
        <f t="shared" si="0"/>
        <v>5.754376264735063</v>
      </c>
      <c r="Q6" s="27">
        <f t="shared" si="0"/>
        <v>69.88256435916111</v>
      </c>
      <c r="R6" s="28">
        <f t="shared" si="0"/>
        <v>1.0361981260338442</v>
      </c>
      <c r="S6" s="28">
        <f t="shared" si="0"/>
        <v>69.92313421823027</v>
      </c>
      <c r="T6" s="28">
        <f t="shared" si="0"/>
        <v>-0.22313421823024165</v>
      </c>
      <c r="U6" s="29">
        <f t="shared" si="0"/>
        <v>-0.42313421823024167</v>
      </c>
    </row>
    <row r="7" spans="1:21" ht="12.75">
      <c r="A7" s="59" t="s">
        <v>140</v>
      </c>
      <c r="B7" s="60">
        <v>1</v>
      </c>
      <c r="E7" s="1" t="s">
        <v>85</v>
      </c>
      <c r="F7" s="6" t="s">
        <v>89</v>
      </c>
      <c r="G7" s="7">
        <f aca="true" t="shared" si="1" ref="G7:U7">STDEV(G21:G40)</f>
        <v>0</v>
      </c>
      <c r="H7" s="7">
        <f t="shared" si="1"/>
        <v>0</v>
      </c>
      <c r="I7" s="28">
        <f t="shared" si="1"/>
        <v>5.916079783099616</v>
      </c>
      <c r="J7" s="28">
        <f t="shared" si="1"/>
        <v>5.916079783099616</v>
      </c>
      <c r="K7" s="28">
        <f t="shared" si="1"/>
        <v>5.7021094704434</v>
      </c>
      <c r="L7" s="26">
        <f t="shared" si="1"/>
        <v>8.944860329585326</v>
      </c>
      <c r="M7" s="27">
        <f t="shared" si="1"/>
        <v>6.545923241322989</v>
      </c>
      <c r="N7" s="28">
        <f t="shared" si="1"/>
        <v>6.415942275100085</v>
      </c>
      <c r="O7" s="28">
        <f t="shared" si="1"/>
        <v>6.012747389045627</v>
      </c>
      <c r="P7" s="29">
        <f t="shared" si="1"/>
        <v>1.3327450805441834</v>
      </c>
      <c r="Q7" s="27">
        <f t="shared" si="1"/>
        <v>6.357131858596727</v>
      </c>
      <c r="R7" s="28">
        <f t="shared" si="1"/>
        <v>0.2596442620070457</v>
      </c>
      <c r="S7" s="28">
        <f t="shared" si="1"/>
        <v>6.247351169902587</v>
      </c>
      <c r="T7" s="28">
        <f t="shared" si="1"/>
        <v>6.386416464263677</v>
      </c>
      <c r="U7" s="29">
        <f t="shared" si="1"/>
        <v>1.6603058109174893</v>
      </c>
    </row>
    <row r="8" spans="5:21" ht="12.75">
      <c r="E8" s="1" t="s">
        <v>86</v>
      </c>
      <c r="F8" s="6" t="s">
        <v>89</v>
      </c>
      <c r="G8" s="6" t="s">
        <v>89</v>
      </c>
      <c r="H8" s="6" t="s">
        <v>89</v>
      </c>
      <c r="I8" s="6" t="s">
        <v>89</v>
      </c>
      <c r="J8" s="6" t="s">
        <v>89</v>
      </c>
      <c r="K8" s="6" t="s">
        <v>89</v>
      </c>
      <c r="L8" s="15" t="s">
        <v>89</v>
      </c>
      <c r="M8" s="31" t="s">
        <v>89</v>
      </c>
      <c r="N8" s="32" t="s">
        <v>89</v>
      </c>
      <c r="O8" s="28">
        <f>[1]!FF_MAD(O21:O40)</f>
        <v>6.855101108551025</v>
      </c>
      <c r="P8" s="29">
        <f>[1]!FF_MAD(P21:P40)</f>
        <v>5.75437593460083</v>
      </c>
      <c r="Q8" s="31" t="s">
        <v>89</v>
      </c>
      <c r="R8" s="32" t="s">
        <v>89</v>
      </c>
      <c r="S8" s="32" t="s">
        <v>89</v>
      </c>
      <c r="T8" s="28">
        <f>[1]!FF_MAD(T21:T40)</f>
        <v>5.1852850914001465</v>
      </c>
      <c r="U8" s="29">
        <f>[1]!FF_MAD(U21:U40)</f>
        <v>1.419069528579712</v>
      </c>
    </row>
    <row r="9" spans="5:21" ht="12.75">
      <c r="E9" s="1" t="s">
        <v>147</v>
      </c>
      <c r="F9" s="5">
        <v>0.2143723964691162</v>
      </c>
      <c r="M9" s="33"/>
      <c r="N9" s="33"/>
      <c r="O9" s="33"/>
      <c r="P9" s="33"/>
      <c r="Q9" s="33"/>
      <c r="R9" s="33"/>
      <c r="S9" s="33"/>
      <c r="T9" s="33"/>
      <c r="U9" s="33"/>
    </row>
    <row r="10" spans="5:21" ht="12.75">
      <c r="E10" s="1" t="s">
        <v>87</v>
      </c>
      <c r="M10" s="33"/>
      <c r="N10" s="33"/>
      <c r="O10" s="33"/>
      <c r="P10" s="33"/>
      <c r="Q10" s="33"/>
      <c r="R10" s="33"/>
      <c r="S10" s="33"/>
      <c r="T10" s="33"/>
      <c r="U10" s="33"/>
    </row>
    <row r="11" spans="5:21" ht="12.75">
      <c r="E11" s="4">
        <v>-9</v>
      </c>
      <c r="F11" s="8">
        <f>F9</f>
        <v>0.2143723964691162</v>
      </c>
      <c r="G11" s="8">
        <f>SIM1_InitBase</f>
        <v>50</v>
      </c>
      <c r="H11" s="8">
        <f>SIM1_InitTrend</f>
        <v>1</v>
      </c>
      <c r="I11" s="8">
        <v>0</v>
      </c>
      <c r="J11" s="8">
        <f>G11+I11</f>
        <v>50</v>
      </c>
      <c r="K11" s="35">
        <f>[1]!FF_SIMERR(F11,SIM1_SimParam)</f>
        <v>-3.9567058847303227</v>
      </c>
      <c r="L11" s="46">
        <f>MAX(ROUND(K11+J11,0),0)</f>
        <v>46</v>
      </c>
      <c r="M11" s="34" t="s">
        <v>89</v>
      </c>
      <c r="N11" s="35" t="s">
        <v>89</v>
      </c>
      <c r="O11" s="35" t="s">
        <v>89</v>
      </c>
      <c r="P11" s="36" t="s">
        <v>89</v>
      </c>
      <c r="Q11" s="34" t="s">
        <v>89</v>
      </c>
      <c r="R11" s="35" t="s">
        <v>89</v>
      </c>
      <c r="S11" s="35" t="s">
        <v>89</v>
      </c>
      <c r="T11" s="35" t="s">
        <v>89</v>
      </c>
      <c r="U11" s="36" t="s">
        <v>89</v>
      </c>
    </row>
    <row r="12" spans="5:21" ht="12.75">
      <c r="E12" s="4">
        <f aca="true" t="shared" si="2" ref="E12:E20">E11+1</f>
        <v>-8</v>
      </c>
      <c r="F12" s="8">
        <f>[1]!FF_RAND(-F11)</f>
        <v>0.5284305214881897</v>
      </c>
      <c r="G12" s="8">
        <f>G11</f>
        <v>50</v>
      </c>
      <c r="H12" s="8">
        <f>H11</f>
        <v>1</v>
      </c>
      <c r="I12" s="8">
        <f>H12+I11</f>
        <v>1</v>
      </c>
      <c r="J12" s="8">
        <f>G12+I12</f>
        <v>51</v>
      </c>
      <c r="K12" s="35">
        <f>[1]!FF_SIMERR(F12,SIM1_SimParam)</f>
        <v>0.3566250147219735</v>
      </c>
      <c r="L12" s="46">
        <f>MAX(ROUND(K12+J12,0),0)</f>
        <v>51</v>
      </c>
      <c r="M12" s="34" t="s">
        <v>89</v>
      </c>
      <c r="N12" s="35" t="s">
        <v>89</v>
      </c>
      <c r="O12" s="35" t="s">
        <v>89</v>
      </c>
      <c r="P12" s="36" t="s">
        <v>89</v>
      </c>
      <c r="Q12" s="34" t="s">
        <v>89</v>
      </c>
      <c r="R12" s="35" t="s">
        <v>89</v>
      </c>
      <c r="S12" s="35" t="s">
        <v>89</v>
      </c>
      <c r="T12" s="35" t="s">
        <v>89</v>
      </c>
      <c r="U12" s="36" t="s">
        <v>89</v>
      </c>
    </row>
    <row r="13" spans="5:21" ht="12.75">
      <c r="E13" s="4">
        <f t="shared" si="2"/>
        <v>-7</v>
      </c>
      <c r="F13" s="8">
        <f>[1]!FF_RAND(-F12)</f>
        <v>0.8892647624015808</v>
      </c>
      <c r="G13" s="8">
        <f aca="true" t="shared" si="3" ref="G13:G21">G12</f>
        <v>50</v>
      </c>
      <c r="H13" s="8">
        <f aca="true" t="shared" si="4" ref="H13:H21">H12</f>
        <v>1</v>
      </c>
      <c r="I13" s="8">
        <f aca="true" t="shared" si="5" ref="I13:I21">H13+I12</f>
        <v>2</v>
      </c>
      <c r="J13" s="8">
        <f aca="true" t="shared" si="6" ref="J13:J21">G13+I13</f>
        <v>52</v>
      </c>
      <c r="K13" s="35">
        <f>[1]!FF_SIMERR(F13,SIM1_SimParam)</f>
        <v>6.113138478410304</v>
      </c>
      <c r="L13" s="46">
        <f aca="true" t="shared" si="7" ref="L13:L21">MAX(ROUND(K13+J13,0),0)</f>
        <v>58</v>
      </c>
      <c r="M13" s="34" t="s">
        <v>89</v>
      </c>
      <c r="N13" s="35" t="s">
        <v>89</v>
      </c>
      <c r="O13" s="35" t="s">
        <v>89</v>
      </c>
      <c r="P13" s="36" t="s">
        <v>89</v>
      </c>
      <c r="Q13" s="34" t="s">
        <v>89</v>
      </c>
      <c r="R13" s="35" t="s">
        <v>89</v>
      </c>
      <c r="S13" s="35" t="s">
        <v>89</v>
      </c>
      <c r="T13" s="35" t="s">
        <v>89</v>
      </c>
      <c r="U13" s="36" t="s">
        <v>89</v>
      </c>
    </row>
    <row r="14" spans="5:21" ht="12.75">
      <c r="E14" s="4">
        <f t="shared" si="2"/>
        <v>-6</v>
      </c>
      <c r="F14" s="8">
        <f>[1]!FF_RAND(-F13)</f>
        <v>0.31079035997390747</v>
      </c>
      <c r="G14" s="8">
        <f t="shared" si="3"/>
        <v>50</v>
      </c>
      <c r="H14" s="8">
        <f t="shared" si="4"/>
        <v>1</v>
      </c>
      <c r="I14" s="8">
        <f t="shared" si="5"/>
        <v>3</v>
      </c>
      <c r="J14" s="8">
        <f t="shared" si="6"/>
        <v>53</v>
      </c>
      <c r="K14" s="35">
        <f>[1]!FF_SIMERR(F14,SIM1_SimParam)</f>
        <v>-2.4680564546167485</v>
      </c>
      <c r="L14" s="46">
        <f t="shared" si="7"/>
        <v>51</v>
      </c>
      <c r="M14" s="34" t="s">
        <v>89</v>
      </c>
      <c r="N14" s="35" t="s">
        <v>89</v>
      </c>
      <c r="O14" s="35" t="s">
        <v>89</v>
      </c>
      <c r="P14" s="36" t="s">
        <v>89</v>
      </c>
      <c r="Q14" s="34" t="s">
        <v>89</v>
      </c>
      <c r="R14" s="35" t="s">
        <v>89</v>
      </c>
      <c r="S14" s="35" t="s">
        <v>89</v>
      </c>
      <c r="T14" s="35" t="s">
        <v>89</v>
      </c>
      <c r="U14" s="36" t="s">
        <v>89</v>
      </c>
    </row>
    <row r="15" spans="5:21" ht="12.75">
      <c r="E15" s="4">
        <f t="shared" si="2"/>
        <v>-5</v>
      </c>
      <c r="F15" s="8">
        <f>[1]!FF_RAND(-F14)</f>
        <v>0.6049315333366394</v>
      </c>
      <c r="G15" s="8">
        <f t="shared" si="3"/>
        <v>50</v>
      </c>
      <c r="H15" s="8">
        <f t="shared" si="4"/>
        <v>1</v>
      </c>
      <c r="I15" s="8">
        <f t="shared" si="5"/>
        <v>4</v>
      </c>
      <c r="J15" s="8">
        <f t="shared" si="6"/>
        <v>54</v>
      </c>
      <c r="K15" s="35">
        <f>[1]!FF_SIMERR(F15,SIM1_SimParam)</f>
        <v>1.3306647621543006</v>
      </c>
      <c r="L15" s="46">
        <f t="shared" si="7"/>
        <v>55</v>
      </c>
      <c r="M15" s="34" t="s">
        <v>89</v>
      </c>
      <c r="N15" s="35" t="s">
        <v>89</v>
      </c>
      <c r="O15" s="35" t="s">
        <v>89</v>
      </c>
      <c r="P15" s="36" t="s">
        <v>89</v>
      </c>
      <c r="Q15" s="34" t="s">
        <v>89</v>
      </c>
      <c r="R15" s="35" t="s">
        <v>89</v>
      </c>
      <c r="S15" s="35" t="s">
        <v>89</v>
      </c>
      <c r="T15" s="35" t="s">
        <v>89</v>
      </c>
      <c r="U15" s="36" t="s">
        <v>89</v>
      </c>
    </row>
    <row r="16" spans="5:21" ht="12.75">
      <c r="E16" s="4">
        <f t="shared" si="2"/>
        <v>-4</v>
      </c>
      <c r="F16" s="8">
        <f>[1]!FF_RAND(-F15)</f>
        <v>0.6784384846687317</v>
      </c>
      <c r="G16" s="8">
        <f t="shared" si="3"/>
        <v>50</v>
      </c>
      <c r="H16" s="8">
        <f t="shared" si="4"/>
        <v>1</v>
      </c>
      <c r="I16" s="8">
        <f t="shared" si="5"/>
        <v>5</v>
      </c>
      <c r="J16" s="8">
        <f t="shared" si="6"/>
        <v>55</v>
      </c>
      <c r="K16" s="35">
        <f>[1]!FF_SIMERR(F16,SIM1_SimParam)</f>
        <v>2.3166837829004856</v>
      </c>
      <c r="L16" s="46">
        <f t="shared" si="7"/>
        <v>57</v>
      </c>
      <c r="M16" s="34" t="s">
        <v>89</v>
      </c>
      <c r="N16" s="35" t="s">
        <v>89</v>
      </c>
      <c r="O16" s="35" t="s">
        <v>89</v>
      </c>
      <c r="P16" s="36" t="s">
        <v>89</v>
      </c>
      <c r="Q16" s="34" t="s">
        <v>89</v>
      </c>
      <c r="R16" s="35" t="s">
        <v>89</v>
      </c>
      <c r="S16" s="35" t="s">
        <v>89</v>
      </c>
      <c r="T16" s="35" t="s">
        <v>89</v>
      </c>
      <c r="U16" s="36" t="s">
        <v>89</v>
      </c>
    </row>
    <row r="17" spans="5:21" ht="12.75">
      <c r="E17" s="4">
        <f t="shared" si="2"/>
        <v>-3</v>
      </c>
      <c r="F17" s="8">
        <f>[1]!FF_RAND(-F16)</f>
        <v>0.012238919734954834</v>
      </c>
      <c r="G17" s="8">
        <f t="shared" si="3"/>
        <v>50</v>
      </c>
      <c r="H17" s="8">
        <f t="shared" si="4"/>
        <v>1</v>
      </c>
      <c r="I17" s="8">
        <f t="shared" si="5"/>
        <v>6</v>
      </c>
      <c r="J17" s="8">
        <f t="shared" si="6"/>
        <v>56</v>
      </c>
      <c r="K17" s="35">
        <f>[1]!FF_SIMERR(F17,SIM1_SimParam)</f>
        <v>-11.247719102316399</v>
      </c>
      <c r="L17" s="46">
        <f t="shared" si="7"/>
        <v>45</v>
      </c>
      <c r="M17" s="34" t="s">
        <v>89</v>
      </c>
      <c r="N17" s="35" t="s">
        <v>89</v>
      </c>
      <c r="O17" s="35" t="s">
        <v>89</v>
      </c>
      <c r="P17" s="36" t="s">
        <v>89</v>
      </c>
      <c r="Q17" s="34" t="s">
        <v>89</v>
      </c>
      <c r="R17" s="35" t="s">
        <v>89</v>
      </c>
      <c r="S17" s="35" t="s">
        <v>89</v>
      </c>
      <c r="T17" s="35" t="s">
        <v>89</v>
      </c>
      <c r="U17" s="36" t="s">
        <v>89</v>
      </c>
    </row>
    <row r="18" spans="5:21" ht="12.75">
      <c r="E18" s="4">
        <f t="shared" si="2"/>
        <v>-2</v>
      </c>
      <c r="F18" s="8">
        <f>[1]!FF_RAND(-F17)</f>
        <v>0.18352216482162476</v>
      </c>
      <c r="G18" s="8">
        <f t="shared" si="3"/>
        <v>50</v>
      </c>
      <c r="H18" s="8">
        <f t="shared" si="4"/>
        <v>1</v>
      </c>
      <c r="I18" s="8">
        <f t="shared" si="5"/>
        <v>7</v>
      </c>
      <c r="J18" s="8">
        <f t="shared" si="6"/>
        <v>57</v>
      </c>
      <c r="K18" s="35">
        <f>[1]!FF_SIMERR(F18,SIM1_SimParam)</f>
        <v>-4.5101173967327615</v>
      </c>
      <c r="L18" s="46">
        <f t="shared" si="7"/>
        <v>52</v>
      </c>
      <c r="M18" s="34" t="s">
        <v>89</v>
      </c>
      <c r="N18" s="35" t="s">
        <v>89</v>
      </c>
      <c r="O18" s="35" t="s">
        <v>89</v>
      </c>
      <c r="P18" s="36" t="s">
        <v>89</v>
      </c>
      <c r="Q18" s="34" t="s">
        <v>89</v>
      </c>
      <c r="R18" s="35" t="s">
        <v>89</v>
      </c>
      <c r="S18" s="35" t="s">
        <v>89</v>
      </c>
      <c r="T18" s="35" t="s">
        <v>89</v>
      </c>
      <c r="U18" s="36" t="s">
        <v>89</v>
      </c>
    </row>
    <row r="19" spans="5:21" ht="12.75">
      <c r="E19" s="4">
        <f t="shared" si="2"/>
        <v>-1</v>
      </c>
      <c r="F19" s="8">
        <f>[1]!FF_RAND(-F18)</f>
        <v>0.34467822313308716</v>
      </c>
      <c r="G19" s="8">
        <f t="shared" si="3"/>
        <v>50</v>
      </c>
      <c r="H19" s="8">
        <f t="shared" si="4"/>
        <v>1</v>
      </c>
      <c r="I19" s="8">
        <f t="shared" si="5"/>
        <v>8</v>
      </c>
      <c r="J19" s="8">
        <f t="shared" si="6"/>
        <v>58</v>
      </c>
      <c r="K19" s="35">
        <f>[1]!FF_SIMERR(F19,SIM1_SimParam)</f>
        <v>-1.9986434661029995</v>
      </c>
      <c r="L19" s="46">
        <f t="shared" si="7"/>
        <v>56</v>
      </c>
      <c r="M19" s="34" t="s">
        <v>89</v>
      </c>
      <c r="N19" s="35" t="s">
        <v>89</v>
      </c>
      <c r="O19" s="35" t="s">
        <v>89</v>
      </c>
      <c r="P19" s="36" t="s">
        <v>89</v>
      </c>
      <c r="Q19" s="34" t="s">
        <v>89</v>
      </c>
      <c r="R19" s="35" t="s">
        <v>89</v>
      </c>
      <c r="S19" s="35" t="s">
        <v>89</v>
      </c>
      <c r="T19" s="35" t="s">
        <v>89</v>
      </c>
      <c r="U19" s="36" t="s">
        <v>89</v>
      </c>
    </row>
    <row r="20" spans="5:21" ht="12.75">
      <c r="E20" s="4">
        <f t="shared" si="2"/>
        <v>0</v>
      </c>
      <c r="F20" s="8">
        <f>[1]!FF_RAND(-F19)</f>
        <v>0.9914481043815613</v>
      </c>
      <c r="G20" s="8">
        <f t="shared" si="3"/>
        <v>50</v>
      </c>
      <c r="H20" s="8">
        <f t="shared" si="4"/>
        <v>1</v>
      </c>
      <c r="I20" s="8">
        <f t="shared" si="5"/>
        <v>9</v>
      </c>
      <c r="J20" s="8">
        <f t="shared" si="6"/>
        <v>59</v>
      </c>
      <c r="K20" s="35">
        <f>[1]!FF_SIMERR(F20,SIM1_SimParam)</f>
        <v>11.922342498295166</v>
      </c>
      <c r="L20" s="46">
        <f t="shared" si="7"/>
        <v>71</v>
      </c>
      <c r="M20" s="34">
        <f>[1]!FF_AVERAGE(L11:L20,10)</f>
        <v>54.20000076293945</v>
      </c>
      <c r="N20" s="35" t="str">
        <f>[1]!FF_CONSTANT(M11:M20,SIM1_Exp_t1)</f>
        <v>***</v>
      </c>
      <c r="O20" s="35" t="s">
        <v>89</v>
      </c>
      <c r="P20" s="36" t="s">
        <v>89</v>
      </c>
      <c r="Q20" s="34">
        <f>[1]!FF_REG_A(L10:L20,10)</f>
        <v>60.03636169433594</v>
      </c>
      <c r="R20" s="35">
        <f>[1]!FF_REG_B(L10:L20,10)</f>
        <v>1.2969696521759033</v>
      </c>
      <c r="S20" s="35" t="s">
        <v>89</v>
      </c>
      <c r="T20" s="35" t="s">
        <v>89</v>
      </c>
      <c r="U20" s="36" t="s">
        <v>89</v>
      </c>
    </row>
    <row r="21" spans="5:21" ht="12.75">
      <c r="E21">
        <f>E20+1</f>
        <v>1</v>
      </c>
      <c r="F21" s="41">
        <f>[1]!FF_RAND(-F20)</f>
        <v>0.7493575215339661</v>
      </c>
      <c r="G21" s="21">
        <f t="shared" si="3"/>
        <v>50</v>
      </c>
      <c r="H21" s="21">
        <f t="shared" si="4"/>
        <v>1</v>
      </c>
      <c r="I21" s="21">
        <f t="shared" si="5"/>
        <v>10</v>
      </c>
      <c r="J21" s="21">
        <f t="shared" si="6"/>
        <v>60</v>
      </c>
      <c r="K21" s="38">
        <f>[1]!FF_SIMERR(F21,SIM1_SimParam)</f>
        <v>3.362345548525325</v>
      </c>
      <c r="L21" s="61">
        <f t="shared" si="7"/>
        <v>63</v>
      </c>
      <c r="M21" s="37">
        <f>[1]!FF_EXP(L21,M20,SIM1_Exp1)</f>
        <v>55.8000006719069</v>
      </c>
      <c r="N21" s="38">
        <f>[1]!FF_CONSTANT(M12:M21,SIM1_Exp_t1)</f>
        <v>54.20000076293945</v>
      </c>
      <c r="O21" s="40">
        <f>[1]!FF_ERR(L21,N21)</f>
        <v>8.799999237060547</v>
      </c>
      <c r="P21" s="39">
        <f>[1]!FF_ERR(J21,N21)</f>
        <v>5.799999237060547</v>
      </c>
      <c r="Q21" s="37">
        <f>[1]!FF_EXP_A(L21,Q20,R20,SIM1_AlphaT1)</f>
        <v>61.63636201981343</v>
      </c>
      <c r="R21" s="40">
        <f>[1]!FF_EXP_B(Q21,Q20,R20,SIM1_BetaT1)</f>
        <v>1.3520661398727414</v>
      </c>
      <c r="S21" s="38">
        <f>[1]!FF_LINEAR(Q12:Q21,R12:R21,SIM1_ExpT_t1)</f>
        <v>61.33333134651184</v>
      </c>
      <c r="T21" s="40">
        <f>[1]!FF_ERR(L21,S21)</f>
        <v>1.6666686534881592</v>
      </c>
      <c r="U21" s="39">
        <f>[1]!FF_ERR(J21,S21)</f>
        <v>-1.3333313465118408</v>
      </c>
    </row>
    <row r="22" spans="5:21" ht="12.75">
      <c r="E22">
        <f aca="true" t="shared" si="8" ref="E22:E40">E21+1</f>
        <v>2</v>
      </c>
      <c r="F22" s="41">
        <f>[1]!FF_RAND(-F21)</f>
        <v>0.10807555913925171</v>
      </c>
      <c r="G22" s="21">
        <f aca="true" t="shared" si="9" ref="G22:G40">G21</f>
        <v>50</v>
      </c>
      <c r="H22" s="21">
        <f aca="true" t="shared" si="10" ref="H22:H40">H21</f>
        <v>1</v>
      </c>
      <c r="I22" s="21">
        <f aca="true" t="shared" si="11" ref="I22:I40">H22+I21</f>
        <v>11</v>
      </c>
      <c r="J22" s="21">
        <f aca="true" t="shared" si="12" ref="J22:J40">G22+I22</f>
        <v>61</v>
      </c>
      <c r="K22" s="38">
        <f>[1]!FF_SIMERR(F22,SIM1_SimParam)</f>
        <v>-6.18413940786247</v>
      </c>
      <c r="L22" s="61">
        <f aca="true" t="shared" si="13" ref="L22:L40">MAX(ROUND(K22+J22,0),0)</f>
        <v>55</v>
      </c>
      <c r="M22" s="37">
        <f>[1]!FF_EXP(L22,M21,SIM1_Exp1)</f>
        <v>55.654545999952575</v>
      </c>
      <c r="N22" s="38">
        <f>[1]!FF_CONSTANT(M13:M22,SIM1_Exp_t1)</f>
        <v>55.8000006719069</v>
      </c>
      <c r="O22" s="40">
        <f>[1]!FF_ERR(L22,N22)</f>
        <v>-0.8000006719069006</v>
      </c>
      <c r="P22" s="39">
        <f>[1]!FF_ERR(J22,N22)</f>
        <v>5.199999328093099</v>
      </c>
      <c r="Q22" s="37">
        <f>[1]!FF_EXP_A(L22,Q21,R21,SIM1_AlphaT1)</f>
        <v>61.53598663282074</v>
      </c>
      <c r="R22" s="40">
        <f>[1]!FF_EXP_B(Q22,Q21,R21,SIM1_BetaT1)</f>
        <v>1.0879858543906382</v>
      </c>
      <c r="S22" s="38">
        <f>[1]!FF_LINEAR(Q13:Q22,R13:R22,SIM1_ExpT_t1)</f>
        <v>62.98842815968617</v>
      </c>
      <c r="T22" s="40">
        <f>[1]!FF_ERR(L22,S22)</f>
        <v>-7.988428159686173</v>
      </c>
      <c r="U22" s="39">
        <f>[1]!FF_ERR(J22,S22)</f>
        <v>-1.9884281596861726</v>
      </c>
    </row>
    <row r="23" spans="5:21" ht="12.75">
      <c r="E23">
        <f t="shared" si="8"/>
        <v>3</v>
      </c>
      <c r="F23" s="41">
        <f>[1]!FF_RAND(-F22)</f>
        <v>0.02997422218322754</v>
      </c>
      <c r="G23" s="21">
        <f t="shared" si="9"/>
        <v>50</v>
      </c>
      <c r="H23" s="21">
        <f t="shared" si="10"/>
        <v>1</v>
      </c>
      <c r="I23" s="21">
        <f t="shared" si="11"/>
        <v>12</v>
      </c>
      <c r="J23" s="21">
        <f t="shared" si="12"/>
        <v>62</v>
      </c>
      <c r="K23" s="38">
        <f>[1]!FF_SIMERR(F23,SIM1_SimParam)</f>
        <v>-9.405858178692597</v>
      </c>
      <c r="L23" s="61">
        <f t="shared" si="13"/>
        <v>53</v>
      </c>
      <c r="M23" s="37">
        <f>[1]!FF_EXP(L23,M22,SIM1_Exp1)</f>
        <v>55.17190125830454</v>
      </c>
      <c r="N23" s="38">
        <f>[1]!FF_CONSTANT(M14:M23,SIM1_Exp_t1)</f>
        <v>55.654545999952575</v>
      </c>
      <c r="O23" s="40">
        <f>[1]!FF_ERR(L23,N23)</f>
        <v>-2.6545459999525747</v>
      </c>
      <c r="P23" s="39">
        <f>[1]!FF_ERR(J23,N23)</f>
        <v>6.345454000047425</v>
      </c>
      <c r="Q23" s="37">
        <f>[1]!FF_EXP_A(L23,Q22,R22,SIM1_AlphaT1)</f>
        <v>60.8741592555699</v>
      </c>
      <c r="R23" s="40">
        <f>[1]!FF_EXP_B(Q23,Q22,R22,SIM1_BetaT1)</f>
        <v>0.769837984610643</v>
      </c>
      <c r="S23" s="38">
        <f>[1]!FF_LINEAR(Q14:Q23,R14:R23,SIM1_ExpT_t1)</f>
        <v>62.623972487211375</v>
      </c>
      <c r="T23" s="40">
        <f>[1]!FF_ERR(L23,S23)</f>
        <v>-9.623972487211375</v>
      </c>
      <c r="U23" s="39">
        <f>[1]!FF_ERR(J23,S23)</f>
        <v>-0.6239724872113754</v>
      </c>
    </row>
    <row r="24" spans="5:21" ht="12.75">
      <c r="E24">
        <f t="shared" si="8"/>
        <v>4</v>
      </c>
      <c r="F24" s="41">
        <f>[1]!FF_RAND(-F23)</f>
        <v>0.6988381743431091</v>
      </c>
      <c r="G24" s="21">
        <f t="shared" si="9"/>
        <v>50</v>
      </c>
      <c r="H24" s="21">
        <f t="shared" si="10"/>
        <v>1</v>
      </c>
      <c r="I24" s="21">
        <f t="shared" si="11"/>
        <v>13</v>
      </c>
      <c r="J24" s="21">
        <f t="shared" si="12"/>
        <v>63</v>
      </c>
      <c r="K24" s="38">
        <f>[1]!FF_SIMERR(F24,SIM1_SimParam)</f>
        <v>2.6053092506393183</v>
      </c>
      <c r="L24" s="61">
        <f t="shared" si="13"/>
        <v>66</v>
      </c>
      <c r="M24" s="37">
        <f>[1]!FF_EXP(L24,M23,SIM1_Exp1)</f>
        <v>57.14064654274053</v>
      </c>
      <c r="N24" s="38">
        <f>[1]!FF_CONSTANT(M15:M24,SIM1_Exp_t1)</f>
        <v>55.17190125830454</v>
      </c>
      <c r="O24" s="40">
        <f>[1]!FF_ERR(L24,N24)</f>
        <v>10.828098741695463</v>
      </c>
      <c r="P24" s="39">
        <f>[1]!FF_ERR(J24,N24)</f>
        <v>7.828098741695463</v>
      </c>
      <c r="Q24" s="37">
        <f>[1]!FF_EXP_A(L24,Q23,R23,SIM1_AlphaT1)</f>
        <v>62.435997765569354</v>
      </c>
      <c r="R24" s="40">
        <f>[1]!FF_EXP_B(Q24,Q23,R23,SIM1_BetaT1)</f>
        <v>0.9138380844274188</v>
      </c>
      <c r="S24" s="38">
        <f>[1]!FF_LINEAR(Q15:Q24,R15:R24,SIM1_ExpT_t1)</f>
        <v>61.643997240180546</v>
      </c>
      <c r="T24" s="40">
        <f>[1]!FF_ERR(L24,S24)</f>
        <v>4.356002759819454</v>
      </c>
      <c r="U24" s="39">
        <f>[1]!FF_ERR(J24,S24)</f>
        <v>1.3560027598194537</v>
      </c>
    </row>
    <row r="25" spans="5:21" ht="12.75">
      <c r="E25">
        <f t="shared" si="8"/>
        <v>5</v>
      </c>
      <c r="F25" s="41">
        <f>[1]!FF_RAND(-F24)</f>
        <v>0.3266502022743225</v>
      </c>
      <c r="G25" s="21">
        <f t="shared" si="9"/>
        <v>50</v>
      </c>
      <c r="H25" s="21">
        <f t="shared" si="10"/>
        <v>1</v>
      </c>
      <c r="I25" s="21">
        <f t="shared" si="11"/>
        <v>14</v>
      </c>
      <c r="J25" s="21">
        <f t="shared" si="12"/>
        <v>64</v>
      </c>
      <c r="K25" s="38">
        <f>[1]!FF_SIMERR(F25,SIM1_SimParam)</f>
        <v>-2.245910065003746</v>
      </c>
      <c r="L25" s="61">
        <f t="shared" si="13"/>
        <v>62</v>
      </c>
      <c r="M25" s="37">
        <f>[1]!FF_EXP(L25,M24,SIM1_Exp1)</f>
        <v>58.024165379482255</v>
      </c>
      <c r="N25" s="38">
        <f>[1]!FF_CONSTANT(M16:M25,SIM1_Exp_t1)</f>
        <v>57.14064654274053</v>
      </c>
      <c r="O25" s="40">
        <f>[1]!FF_ERR(L25,N25)</f>
        <v>4.859353457259473</v>
      </c>
      <c r="P25" s="39">
        <f>[1]!FF_ERR(J25,N25)</f>
        <v>6.859353457259473</v>
      </c>
      <c r="Q25" s="37">
        <f>[1]!FF_EXP_A(L25,Q24,R24,SIM1_AlphaT1)</f>
        <v>63.104411142683134</v>
      </c>
      <c r="R25" s="40">
        <f>[1]!FF_EXP_B(Q25,Q24,R24,SIM1_BetaT1)</f>
        <v>0.8692154090405342</v>
      </c>
      <c r="S25" s="38">
        <f>[1]!FF_LINEAR(Q16:Q25,R16:R25,SIM1_ExpT_t1)</f>
        <v>63.34983584999677</v>
      </c>
      <c r="T25" s="40">
        <f>[1]!FF_ERR(L25,S25)</f>
        <v>-1.3498358499967722</v>
      </c>
      <c r="U25" s="39">
        <f>[1]!FF_ERR(J25,S25)</f>
        <v>0.6501641500032278</v>
      </c>
    </row>
    <row r="26" spans="5:21" ht="12.75">
      <c r="E26">
        <f t="shared" si="8"/>
        <v>6</v>
      </c>
      <c r="F26" s="41">
        <f>[1]!FF_RAND(-F25)</f>
        <v>0.34229201078414917</v>
      </c>
      <c r="G26" s="21">
        <f t="shared" si="9"/>
        <v>50</v>
      </c>
      <c r="H26" s="21">
        <f t="shared" si="10"/>
        <v>1</v>
      </c>
      <c r="I26" s="21">
        <f t="shared" si="11"/>
        <v>15</v>
      </c>
      <c r="J26" s="21">
        <f t="shared" si="12"/>
        <v>65</v>
      </c>
      <c r="K26" s="38">
        <f>[1]!FF_SIMERR(F26,SIM1_SimParam)</f>
        <v>-2.031079741625301</v>
      </c>
      <c r="L26" s="61">
        <f t="shared" si="13"/>
        <v>63</v>
      </c>
      <c r="M26" s="37">
        <f>[1]!FF_EXP(L26,M25,SIM1_Exp1)</f>
        <v>58.92886261017483</v>
      </c>
      <c r="N26" s="38">
        <f>[1]!FF_CONSTANT(M17:M26,SIM1_Exp_t1)</f>
        <v>58.024165379482255</v>
      </c>
      <c r="O26" s="40">
        <f>[1]!FF_ERR(L26,N26)</f>
        <v>4.975834620517745</v>
      </c>
      <c r="P26" s="39">
        <f>[1]!FF_ERR(J26,N26)</f>
        <v>6.975834620517745</v>
      </c>
      <c r="Q26" s="37">
        <f>[1]!FF_EXP_A(L26,Q25,R25,SIM1_AlphaT1)</f>
        <v>63.796603537043666</v>
      </c>
      <c r="R26" s="40">
        <f>[1]!FF_EXP_B(Q26,Q25,R25,SIM1_BetaT1)</f>
        <v>0.8370294054122253</v>
      </c>
      <c r="S26" s="38">
        <f>[1]!FF_LINEAR(Q17:Q26,R17:R26,SIM1_ExpT_t1)</f>
        <v>63.97362655172367</v>
      </c>
      <c r="T26" s="40">
        <f>[1]!FF_ERR(L26,S26)</f>
        <v>-0.9736265517236689</v>
      </c>
      <c r="U26" s="39">
        <f>[1]!FF_ERR(J26,S26)</f>
        <v>1.0263734482763311</v>
      </c>
    </row>
    <row r="27" spans="5:21" ht="12.75">
      <c r="E27">
        <f t="shared" si="8"/>
        <v>7</v>
      </c>
      <c r="F27" s="41">
        <f>[1]!FF_RAND(-F26)</f>
        <v>0.2242712378501892</v>
      </c>
      <c r="G27" s="21">
        <f t="shared" si="9"/>
        <v>50</v>
      </c>
      <c r="H27" s="21">
        <f t="shared" si="10"/>
        <v>1</v>
      </c>
      <c r="I27" s="21">
        <f t="shared" si="11"/>
        <v>16</v>
      </c>
      <c r="J27" s="21">
        <f t="shared" si="12"/>
        <v>66</v>
      </c>
      <c r="K27" s="38">
        <f>[1]!FF_SIMERR(F27,SIM1_SimParam)</f>
        <v>-3.789234687626318</v>
      </c>
      <c r="L27" s="61">
        <f t="shared" si="13"/>
        <v>62</v>
      </c>
      <c r="M27" s="37">
        <f>[1]!FF_EXP(L27,M26,SIM1_Exp1)</f>
        <v>59.48725124314796</v>
      </c>
      <c r="N27" s="38">
        <f>[1]!FF_CONSTANT(M18:M27,SIM1_Exp_t1)</f>
        <v>58.92886261017483</v>
      </c>
      <c r="O27" s="40">
        <f>[1]!FF_ERR(L27,N27)</f>
        <v>3.071137389825168</v>
      </c>
      <c r="P27" s="39">
        <f>[1]!FF_ERR(J27,N27)</f>
        <v>7.071137389825168</v>
      </c>
      <c r="Q27" s="37">
        <f>[1]!FF_EXP_A(L27,Q26,R26,SIM1_AlphaT1)</f>
        <v>64.15479057501148</v>
      </c>
      <c r="R27" s="40">
        <f>[1]!FF_EXP_B(Q27,Q26,R26,SIM1_BetaT1)</f>
        <v>0.7499671541913107</v>
      </c>
      <c r="S27" s="38">
        <f>[1]!FF_LINEAR(Q18:Q27,R18:R27,SIM1_ExpT_t1)</f>
        <v>64.63363294245589</v>
      </c>
      <c r="T27" s="40">
        <f>[1]!FF_ERR(L27,S27)</f>
        <v>-2.6336329424558897</v>
      </c>
      <c r="U27" s="39">
        <f>[1]!FF_ERR(J27,S27)</f>
        <v>1.3663670575441103</v>
      </c>
    </row>
    <row r="28" spans="5:21" ht="12.75">
      <c r="E28">
        <f t="shared" si="8"/>
        <v>8</v>
      </c>
      <c r="F28" s="41">
        <f>[1]!FF_RAND(-F27)</f>
        <v>0.9201424717903137</v>
      </c>
      <c r="G28" s="21">
        <f t="shared" si="9"/>
        <v>50</v>
      </c>
      <c r="H28" s="21">
        <f t="shared" si="10"/>
        <v>1</v>
      </c>
      <c r="I28" s="21">
        <f t="shared" si="11"/>
        <v>17</v>
      </c>
      <c r="J28" s="21">
        <f t="shared" si="12"/>
        <v>67</v>
      </c>
      <c r="K28" s="38">
        <f>[1]!FF_SIMERR(F28,SIM1_SimParam)</f>
        <v>7.030154408903961</v>
      </c>
      <c r="L28" s="61">
        <f t="shared" si="13"/>
        <v>74</v>
      </c>
      <c r="M28" s="37">
        <f>[1]!FF_EXP(L28,M27,SIM1_Exp1)</f>
        <v>62.12593291394172</v>
      </c>
      <c r="N28" s="38">
        <f>[1]!FF_CONSTANT(M19:M28,SIM1_Exp_t1)</f>
        <v>59.48725124314796</v>
      </c>
      <c r="O28" s="40">
        <f>[1]!FF_ERR(L28,N28)</f>
        <v>14.51274875685204</v>
      </c>
      <c r="P28" s="39">
        <f>[1]!FF_ERR(J28,N28)</f>
        <v>7.512748756852041</v>
      </c>
      <c r="Q28" s="37">
        <f>[1]!FF_EXP_A(L28,Q27,R27,SIM1_AlphaT1)</f>
        <v>66.55843819135853</v>
      </c>
      <c r="R28" s="40">
        <f>[1]!FF_EXP_B(Q28,Q27,R27,SIM1_BetaT1)</f>
        <v>1.050636338089359</v>
      </c>
      <c r="S28" s="38">
        <f>[1]!FF_LINEAR(Q19:Q28,R19:R28,SIM1_ExpT_t1)</f>
        <v>64.90475772920279</v>
      </c>
      <c r="T28" s="40">
        <f>[1]!FF_ERR(L28,S28)</f>
        <v>9.095242270797215</v>
      </c>
      <c r="U28" s="39">
        <f>[1]!FF_ERR(J28,S28)</f>
        <v>2.0952422707972147</v>
      </c>
    </row>
    <row r="29" spans="5:21" ht="12.75">
      <c r="E29">
        <f t="shared" si="8"/>
        <v>9</v>
      </c>
      <c r="F29" s="41">
        <f>[1]!FF_RAND(-F28)</f>
        <v>0.9326347708702087</v>
      </c>
      <c r="G29" s="21">
        <f t="shared" si="9"/>
        <v>50</v>
      </c>
      <c r="H29" s="21">
        <f t="shared" si="10"/>
        <v>1</v>
      </c>
      <c r="I29" s="21">
        <f t="shared" si="11"/>
        <v>18</v>
      </c>
      <c r="J29" s="21">
        <f t="shared" si="12"/>
        <v>68</v>
      </c>
      <c r="K29" s="38">
        <f>[1]!FF_SIMERR(F29,SIM1_SimParam)</f>
        <v>7.478527799744783</v>
      </c>
      <c r="L29" s="61">
        <f t="shared" si="13"/>
        <v>75</v>
      </c>
      <c r="M29" s="37">
        <f>[1]!FF_EXP(L29,M28,SIM1_Exp1)</f>
        <v>64.46667245389361</v>
      </c>
      <c r="N29" s="38">
        <f>[1]!FF_CONSTANT(M20:M29,SIM1_Exp_t1)</f>
        <v>62.12593291394172</v>
      </c>
      <c r="O29" s="40">
        <f>[1]!FF_ERR(L29,N29)</f>
        <v>12.874067086058282</v>
      </c>
      <c r="P29" s="39">
        <f>[1]!FF_ERR(J29,N29)</f>
        <v>5.874067086058282</v>
      </c>
      <c r="Q29" s="37">
        <f>[1]!FF_EXP_A(L29,Q28,R28,SIM1_AlphaT1)</f>
        <v>68.95287920050586</v>
      </c>
      <c r="R29" s="40">
        <f>[1]!FF_EXP_B(Q29,Q28,R28,SIM1_BetaT1)</f>
        <v>1.2949644673814444</v>
      </c>
      <c r="S29" s="38">
        <f>[1]!FF_LINEAR(Q20:Q29,R20:R29,SIM1_ExpT_t1)</f>
        <v>67.6090745294479</v>
      </c>
      <c r="T29" s="40">
        <f>[1]!FF_ERR(L29,S29)</f>
        <v>7.390925470552105</v>
      </c>
      <c r="U29" s="39">
        <f>[1]!FF_ERR(J29,S29)</f>
        <v>0.390925470552105</v>
      </c>
    </row>
    <row r="30" spans="5:21" ht="12.75">
      <c r="E30">
        <f t="shared" si="8"/>
        <v>10</v>
      </c>
      <c r="F30" s="41">
        <f>[1]!FF_RAND(-F29)</f>
        <v>0.2751627564430237</v>
      </c>
      <c r="G30" s="21">
        <f t="shared" si="9"/>
        <v>50</v>
      </c>
      <c r="H30" s="21">
        <f t="shared" si="10"/>
        <v>1</v>
      </c>
      <c r="I30" s="21">
        <f t="shared" si="11"/>
        <v>19</v>
      </c>
      <c r="J30" s="21">
        <f t="shared" si="12"/>
        <v>69</v>
      </c>
      <c r="K30" s="38">
        <f>[1]!FF_SIMERR(F30,SIM1_SimParam)</f>
        <v>-2.986361339753455</v>
      </c>
      <c r="L30" s="61">
        <f t="shared" si="13"/>
        <v>66</v>
      </c>
      <c r="M30" s="37">
        <f>[1]!FF_EXP(L30,M29,SIM1_Exp1)</f>
        <v>64.7454592887669</v>
      </c>
      <c r="N30" s="38">
        <f>[1]!FF_CONSTANT(M21:M30,SIM1_Exp_t1)</f>
        <v>64.46667245389361</v>
      </c>
      <c r="O30" s="40">
        <f>[1]!FF_ERR(L30,N30)</f>
        <v>1.533327546106392</v>
      </c>
      <c r="P30" s="39">
        <f>[1]!FF_ERR(J30,N30)</f>
        <v>4.533327546106392</v>
      </c>
      <c r="Q30" s="37">
        <f>[1]!FF_EXP_A(L30,Q29,R29,SIM1_AlphaT1)</f>
        <v>69.47550843252678</v>
      </c>
      <c r="R30" s="40">
        <f>[1]!FF_EXP_B(Q30,Q29,R29,SIM1_BetaT1)</f>
        <v>1.1545398749490974</v>
      </c>
      <c r="S30" s="38">
        <f>[1]!FF_LINEAR(Q21:Q30,R21:R30,SIM1_ExpT_t1)</f>
        <v>70.24784366788731</v>
      </c>
      <c r="T30" s="40">
        <f>[1]!FF_ERR(L30,S30)</f>
        <v>-4.2478436678873095</v>
      </c>
      <c r="U30" s="39">
        <f>[1]!FF_ERR(J30,S30)</f>
        <v>-1.2478436678873095</v>
      </c>
    </row>
    <row r="31" spans="5:21" ht="12.75">
      <c r="E31">
        <f t="shared" si="8"/>
        <v>11</v>
      </c>
      <c r="F31" s="41">
        <f>[1]!FF_RAND(-F30)</f>
        <v>0.7518026232719421</v>
      </c>
      <c r="G31" s="21">
        <f t="shared" si="9"/>
        <v>50</v>
      </c>
      <c r="H31" s="21">
        <f t="shared" si="10"/>
        <v>1</v>
      </c>
      <c r="I31" s="21">
        <f t="shared" si="11"/>
        <v>20</v>
      </c>
      <c r="J31" s="21">
        <f t="shared" si="12"/>
        <v>70</v>
      </c>
      <c r="K31" s="38">
        <f>[1]!FF_SIMERR(F31,SIM1_SimParam)</f>
        <v>3.4008652261078556</v>
      </c>
      <c r="L31" s="61">
        <f t="shared" si="13"/>
        <v>73</v>
      </c>
      <c r="M31" s="37">
        <f>[1]!FF_EXP(L31,M30,SIM1_Exp1)</f>
        <v>66.24628491735555</v>
      </c>
      <c r="N31" s="38">
        <f>[1]!FF_CONSTANT(M22:M31,SIM1_Exp_t1)</f>
        <v>64.7454592887669</v>
      </c>
      <c r="O31" s="40">
        <f>[1]!FF_ERR(L31,N31)</f>
        <v>8.254540711233105</v>
      </c>
      <c r="P31" s="39">
        <f>[1]!FF_ERR(J31,N31)</f>
        <v>5.254540711233105</v>
      </c>
      <c r="Q31" s="37">
        <f>[1]!FF_EXP_A(L31,Q30,R30,SIM1_AlphaT1)</f>
        <v>71.06094862804937</v>
      </c>
      <c r="R31" s="40">
        <f>[1]!FF_EXP_B(Q31,Q30,R30,SIM1_BetaT1)</f>
        <v>1.2328853901155203</v>
      </c>
      <c r="S31" s="38">
        <f>[1]!FF_LINEAR(Q22:Q31,R22:R31,SIM1_ExpT_t1)</f>
        <v>70.63004830747587</v>
      </c>
      <c r="T31" s="40">
        <f>[1]!FF_ERR(L31,S31)</f>
        <v>2.3699516925241255</v>
      </c>
      <c r="U31" s="39">
        <f>[1]!FF_ERR(J31,S31)</f>
        <v>-0.6300483074758745</v>
      </c>
    </row>
    <row r="32" spans="5:21" ht="12.75">
      <c r="E32">
        <f t="shared" si="8"/>
        <v>12</v>
      </c>
      <c r="F32" s="41">
        <f>[1]!FF_RAND(-F31)</f>
        <v>0.9385088086128235</v>
      </c>
      <c r="G32" s="21">
        <f t="shared" si="9"/>
        <v>50</v>
      </c>
      <c r="H32" s="21">
        <f t="shared" si="10"/>
        <v>1</v>
      </c>
      <c r="I32" s="21">
        <f t="shared" si="11"/>
        <v>21</v>
      </c>
      <c r="J32" s="21">
        <f t="shared" si="12"/>
        <v>71</v>
      </c>
      <c r="K32" s="38">
        <f>[1]!FF_SIMERR(F32,SIM1_SimParam)</f>
        <v>7.711877895433834</v>
      </c>
      <c r="L32" s="61">
        <f t="shared" si="13"/>
        <v>79</v>
      </c>
      <c r="M32" s="37">
        <f>[1]!FF_EXP(L32,M31,SIM1_Exp1)</f>
        <v>68.56514227421643</v>
      </c>
      <c r="N32" s="38">
        <f>[1]!FF_CONSTANT(M23:M32,SIM1_Exp_t1)</f>
        <v>66.24628491735555</v>
      </c>
      <c r="O32" s="40">
        <f>[1]!FF_ERR(L32,N32)</f>
        <v>12.753715082644447</v>
      </c>
      <c r="P32" s="39">
        <f>[1]!FF_ERR(J32,N32)</f>
        <v>4.753715082644447</v>
      </c>
      <c r="Q32" s="37">
        <f>[1]!FF_EXP_A(L32,Q31,R31,SIM1_AlphaT1)</f>
        <v>73.51313696029115</v>
      </c>
      <c r="R32" s="40">
        <f>[1]!FF_EXP_B(Q32,Q31,R31,SIM1_BetaT1)</f>
        <v>1.4545768407453956</v>
      </c>
      <c r="S32" s="38">
        <f>[1]!FF_LINEAR(Q23:Q32,R23:R32,SIM1_ExpT_t1)</f>
        <v>72.2938340181649</v>
      </c>
      <c r="T32" s="40">
        <f>[1]!FF_ERR(L32,S32)</f>
        <v>6.706165981835099</v>
      </c>
      <c r="U32" s="39">
        <f>[1]!FF_ERR(J32,S32)</f>
        <v>-1.293834018164901</v>
      </c>
    </row>
    <row r="33" spans="5:21" ht="12.75">
      <c r="E33">
        <f t="shared" si="8"/>
        <v>13</v>
      </c>
      <c r="F33" s="41">
        <f>[1]!FF_RAND(-F32)</f>
        <v>0.6299771666526794</v>
      </c>
      <c r="G33" s="21">
        <f t="shared" si="9"/>
        <v>50</v>
      </c>
      <c r="H33" s="21">
        <f t="shared" si="10"/>
        <v>1</v>
      </c>
      <c r="I33" s="21">
        <f t="shared" si="11"/>
        <v>22</v>
      </c>
      <c r="J33" s="21">
        <f t="shared" si="12"/>
        <v>72</v>
      </c>
      <c r="K33" s="38">
        <f>[1]!FF_SIMERR(F33,SIM1_SimParam)</f>
        <v>1.6589652122924758</v>
      </c>
      <c r="L33" s="61">
        <f t="shared" si="13"/>
        <v>74</v>
      </c>
      <c r="M33" s="37">
        <f>[1]!FF_EXP(L33,M32,SIM1_Exp1)</f>
        <v>69.55329825380824</v>
      </c>
      <c r="N33" s="38">
        <f>[1]!FF_CONSTANT(M24:M33,SIM1_Exp_t1)</f>
        <v>68.56514227421643</v>
      </c>
      <c r="O33" s="40">
        <f>[1]!FF_ERR(L33,N33)</f>
        <v>5.434857725783573</v>
      </c>
      <c r="P33" s="39">
        <f>[1]!FF_ERR(J33,N33)</f>
        <v>3.434857725783573</v>
      </c>
      <c r="Q33" s="37">
        <f>[1]!FF_EXP_A(L33,Q32,R32,SIM1_AlphaT1)</f>
        <v>74.79176583196806</v>
      </c>
      <c r="R33" s="40">
        <f>[1]!FF_EXP_B(Q33,Q32,R32,SIM1_BetaT1)</f>
        <v>1.4225862999613703</v>
      </c>
      <c r="S33" s="38">
        <f>[1]!FF_LINEAR(Q24:Q33,R24:R33,SIM1_ExpT_t1)</f>
        <v>74.96771380103654</v>
      </c>
      <c r="T33" s="40">
        <f>[1]!FF_ERR(L33,S33)</f>
        <v>-0.9677138010365383</v>
      </c>
      <c r="U33" s="39">
        <f>[1]!FF_ERR(J33,S33)</f>
        <v>-2.9677138010365383</v>
      </c>
    </row>
    <row r="34" spans="5:21" ht="12.75">
      <c r="E34">
        <f t="shared" si="8"/>
        <v>14</v>
      </c>
      <c r="F34" s="41">
        <f>[1]!FF_RAND(-F33)</f>
        <v>0.4258113503456116</v>
      </c>
      <c r="G34" s="21">
        <f t="shared" si="9"/>
        <v>50</v>
      </c>
      <c r="H34" s="21">
        <f t="shared" si="10"/>
        <v>1</v>
      </c>
      <c r="I34" s="21">
        <f t="shared" si="11"/>
        <v>23</v>
      </c>
      <c r="J34" s="21">
        <f t="shared" si="12"/>
        <v>73</v>
      </c>
      <c r="K34" s="38">
        <f>[1]!FF_SIMERR(F34,SIM1_SimParam)</f>
        <v>-0.9352420558369157</v>
      </c>
      <c r="L34" s="61">
        <f t="shared" si="13"/>
        <v>72</v>
      </c>
      <c r="M34" s="37">
        <f>[1]!FF_EXP(L34,M33,SIM1_Exp1)</f>
        <v>69.9981531300099</v>
      </c>
      <c r="N34" s="38">
        <f>[1]!FF_CONSTANT(M25:M34,SIM1_Exp_t1)</f>
        <v>69.55329825380824</v>
      </c>
      <c r="O34" s="40">
        <f>[1]!FF_ERR(L34,N34)</f>
        <v>2.4467017461917635</v>
      </c>
      <c r="P34" s="39">
        <f>[1]!FF_ERR(J34,N34)</f>
        <v>3.4467017461917635</v>
      </c>
      <c r="Q34" s="37">
        <f>[1]!FF_EXP_A(L34,Q33,R33,SIM1_AlphaT1)</f>
        <v>75.44810626692454</v>
      </c>
      <c r="R34" s="40">
        <f>[1]!FF_EXP_B(Q34,Q33,R33,SIM1_BetaT1)</f>
        <v>1.2832688658084976</v>
      </c>
      <c r="S34" s="38">
        <f>[1]!FF_LINEAR(Q25:Q34,R25:R34,SIM1_ExpT_t1)</f>
        <v>76.21435213192943</v>
      </c>
      <c r="T34" s="40">
        <f>[1]!FF_ERR(L34,S34)</f>
        <v>-4.214352131929431</v>
      </c>
      <c r="U34" s="39">
        <f>[1]!FF_ERR(J34,S34)</f>
        <v>-3.214352131929431</v>
      </c>
    </row>
    <row r="35" spans="5:21" ht="12.75">
      <c r="E35">
        <f t="shared" si="8"/>
        <v>15</v>
      </c>
      <c r="F35" s="41">
        <f>[1]!FF_RAND(-F34)</f>
        <v>0.3918563723564148</v>
      </c>
      <c r="G35" s="21">
        <f t="shared" si="9"/>
        <v>50</v>
      </c>
      <c r="H35" s="21">
        <f t="shared" si="10"/>
        <v>1</v>
      </c>
      <c r="I35" s="21">
        <f t="shared" si="11"/>
        <v>24</v>
      </c>
      <c r="J35" s="21">
        <f t="shared" si="12"/>
        <v>74</v>
      </c>
      <c r="K35" s="38">
        <f>[1]!FF_SIMERR(F35,SIM1_SimParam)</f>
        <v>-1.3724204799234885</v>
      </c>
      <c r="L35" s="61">
        <f t="shared" si="13"/>
        <v>73</v>
      </c>
      <c r="M35" s="37">
        <f>[1]!FF_EXP(L35,M34,SIM1_Exp1)</f>
        <v>70.54394348627392</v>
      </c>
      <c r="N35" s="38">
        <f>[1]!FF_CONSTANT(M26:M35,SIM1_Exp_t1)</f>
        <v>69.9981531300099</v>
      </c>
      <c r="O35" s="40">
        <f>[1]!FF_ERR(L35,N35)</f>
        <v>3.0018468699901035</v>
      </c>
      <c r="P35" s="39">
        <f>[1]!FF_ERR(J35,N35)</f>
        <v>4.0018468699901035</v>
      </c>
      <c r="Q35" s="37">
        <f>[1]!FF_EXP_A(L35,Q34,R34,SIM1_AlphaT1)</f>
        <v>76.0529432701991</v>
      </c>
      <c r="R35" s="40">
        <f>[1]!FF_EXP_B(Q35,Q34,R34,SIM1_BetaT1)</f>
        <v>1.1599176143988996</v>
      </c>
      <c r="S35" s="38">
        <f>[1]!FF_LINEAR(Q26:Q35,R26:R35,SIM1_ExpT_t1)</f>
        <v>76.73137513273304</v>
      </c>
      <c r="T35" s="40">
        <f>[1]!FF_ERR(L35,S35)</f>
        <v>-3.731375132733035</v>
      </c>
      <c r="U35" s="39">
        <f>[1]!FF_ERR(J35,S35)</f>
        <v>-2.731375132733035</v>
      </c>
    </row>
    <row r="36" spans="5:21" ht="12.75">
      <c r="E36">
        <f t="shared" si="8"/>
        <v>16</v>
      </c>
      <c r="F36" s="41">
        <f>[1]!FF_RAND(-F35)</f>
        <v>0.05969756841659546</v>
      </c>
      <c r="G36" s="21">
        <f t="shared" si="9"/>
        <v>50</v>
      </c>
      <c r="H36" s="21">
        <f t="shared" si="10"/>
        <v>1</v>
      </c>
      <c r="I36" s="21">
        <f t="shared" si="11"/>
        <v>25</v>
      </c>
      <c r="J36" s="21">
        <f t="shared" si="12"/>
        <v>75</v>
      </c>
      <c r="K36" s="38">
        <f>[1]!FF_SIMERR(F36,SIM1_SimParam)</f>
        <v>-7.786587648976122</v>
      </c>
      <c r="L36" s="61">
        <f t="shared" si="13"/>
        <v>67</v>
      </c>
      <c r="M36" s="37">
        <f>[1]!FF_EXP(L36,M35,SIM1_Exp1)</f>
        <v>69.89959010592997</v>
      </c>
      <c r="N36" s="38">
        <f>[1]!FF_CONSTANT(M27:M36,SIM1_Exp_t1)</f>
        <v>70.54394348627392</v>
      </c>
      <c r="O36" s="40">
        <f>[1]!FF_ERR(L36,N36)</f>
        <v>-3.5439434862739176</v>
      </c>
      <c r="P36" s="39">
        <f>[1]!FF_ERR(J36,N36)</f>
        <v>4.456056513726082</v>
      </c>
      <c r="Q36" s="37">
        <f>[1]!FF_EXP_A(L36,Q35,R35,SIM1_AlphaT1)</f>
        <v>75.3559770320589</v>
      </c>
      <c r="R36" s="40">
        <f>[1]!FF_EXP_B(Q36,Q35,R35,SIM1_BetaT1)</f>
        <v>0.8223023584209828</v>
      </c>
      <c r="S36" s="38">
        <f>[1]!FF_LINEAR(Q27:Q36,R27:R36,SIM1_ExpT_t1)</f>
        <v>77.21286088459799</v>
      </c>
      <c r="T36" s="40">
        <f>[1]!FF_ERR(L36,S36)</f>
        <v>-10.212860884597987</v>
      </c>
      <c r="U36" s="39">
        <f>[1]!FF_ERR(J36,S36)</f>
        <v>-2.212860884597987</v>
      </c>
    </row>
    <row r="37" spans="5:21" ht="12.75">
      <c r="E37">
        <f t="shared" si="8"/>
        <v>17</v>
      </c>
      <c r="F37" s="41">
        <f>[1]!FF_RAND(-F36)</f>
        <v>0.5117223262786865</v>
      </c>
      <c r="G37" s="21">
        <f t="shared" si="9"/>
        <v>50</v>
      </c>
      <c r="H37" s="21">
        <f t="shared" si="10"/>
        <v>1</v>
      </c>
      <c r="I37" s="21">
        <f t="shared" si="11"/>
        <v>26</v>
      </c>
      <c r="J37" s="21">
        <f t="shared" si="12"/>
        <v>76</v>
      </c>
      <c r="K37" s="38">
        <f>[1]!FF_SIMERR(F37,SIM1_SimParam)</f>
        <v>0.14693806282560234</v>
      </c>
      <c r="L37" s="61">
        <f t="shared" si="13"/>
        <v>76</v>
      </c>
      <c r="M37" s="37">
        <f>[1]!FF_EXP(L37,M36,SIM1_Exp1)</f>
        <v>71.00875557427113</v>
      </c>
      <c r="N37" s="38">
        <f>[1]!FF_CONSTANT(M28:M37,SIM1_Exp_t1)</f>
        <v>69.89959010592997</v>
      </c>
      <c r="O37" s="40">
        <f>[1]!FF_ERR(L37,N37)</f>
        <v>6.100409894070026</v>
      </c>
      <c r="P37" s="39">
        <f>[1]!FF_ERR(J37,N37)</f>
        <v>6.100409894070026</v>
      </c>
      <c r="Q37" s="37">
        <f>[1]!FF_EXP_A(L37,Q36,R36,SIM1_AlphaT1)</f>
        <v>76.14586495488115</v>
      </c>
      <c r="R37" s="40">
        <f>[1]!FF_EXP_B(Q37,Q36,R36,SIM1_BetaT1)</f>
        <v>0.8164088245001169</v>
      </c>
      <c r="S37" s="38">
        <f>[1]!FF_LINEAR(Q28:Q37,R28:R37,SIM1_ExpT_t1)</f>
        <v>76.17827939047989</v>
      </c>
      <c r="T37" s="40">
        <f>[1]!FF_ERR(L37,S37)</f>
        <v>-0.1782793904798865</v>
      </c>
      <c r="U37" s="39">
        <f>[1]!FF_ERR(J37,S37)</f>
        <v>-0.1782793904798865</v>
      </c>
    </row>
    <row r="38" spans="5:21" ht="12.75">
      <c r="E38">
        <f t="shared" si="8"/>
        <v>18</v>
      </c>
      <c r="F38" s="41">
        <f>[1]!FF_RAND(-F37)</f>
        <v>0.04797089099884033</v>
      </c>
      <c r="G38" s="21">
        <f t="shared" si="9"/>
        <v>50</v>
      </c>
      <c r="H38" s="21">
        <f t="shared" si="10"/>
        <v>1</v>
      </c>
      <c r="I38" s="21">
        <f t="shared" si="11"/>
        <v>27</v>
      </c>
      <c r="J38" s="21">
        <f t="shared" si="12"/>
        <v>77</v>
      </c>
      <c r="K38" s="38">
        <f>[1]!FF_SIMERR(F38,SIM1_SimParam)</f>
        <v>-8.324271572198574</v>
      </c>
      <c r="L38" s="61">
        <f t="shared" si="13"/>
        <v>69</v>
      </c>
      <c r="M38" s="37">
        <f>[1]!FF_EXP(L38,M37,SIM1_Exp1)</f>
        <v>70.64352727715537</v>
      </c>
      <c r="N38" s="38">
        <f>[1]!FF_CONSTANT(M29:M38,SIM1_Exp_t1)</f>
        <v>71.00875557427113</v>
      </c>
      <c r="O38" s="40">
        <f>[1]!FF_ERR(L38,N38)</f>
        <v>-2.0087555742711345</v>
      </c>
      <c r="P38" s="39">
        <f>[1]!FF_ERR(J38,N38)</f>
        <v>5.9912444257288655</v>
      </c>
      <c r="Q38" s="37">
        <f>[1]!FF_EXP_A(L38,Q37,R37,SIM1_AlphaT1)</f>
        <v>75.51458759453118</v>
      </c>
      <c r="R38" s="40">
        <f>[1]!FF_EXP_B(Q38,Q37,R37,SIM1_BetaT1)</f>
        <v>0.5531931466829356</v>
      </c>
      <c r="S38" s="38">
        <f>[1]!FF_LINEAR(Q29:Q38,R29:R38,SIM1_ExpT_t1)</f>
        <v>76.96227377938126</v>
      </c>
      <c r="T38" s="40">
        <f>[1]!FF_ERR(L38,S38)</f>
        <v>-7.962273779381263</v>
      </c>
      <c r="U38" s="39">
        <f>[1]!FF_ERR(J38,S38)</f>
        <v>0.03772622061873676</v>
      </c>
    </row>
    <row r="39" spans="5:21" ht="12.75">
      <c r="E39">
        <f t="shared" si="8"/>
        <v>19</v>
      </c>
      <c r="F39" s="41">
        <f>[1]!FF_RAND(-F38)</f>
        <v>0.8040950298309326</v>
      </c>
      <c r="G39" s="21">
        <f t="shared" si="9"/>
        <v>50</v>
      </c>
      <c r="H39" s="21">
        <f t="shared" si="10"/>
        <v>1</v>
      </c>
      <c r="I39" s="21">
        <f t="shared" si="11"/>
        <v>28</v>
      </c>
      <c r="J39" s="21">
        <f t="shared" si="12"/>
        <v>78</v>
      </c>
      <c r="K39" s="38">
        <f>[1]!FF_SIMERR(F39,SIM1_SimParam)</f>
        <v>4.281697320414266</v>
      </c>
      <c r="L39" s="61">
        <f t="shared" si="13"/>
        <v>82</v>
      </c>
      <c r="M39" s="37">
        <f>[1]!FF_EXP(L39,M38,SIM1_Exp1)</f>
        <v>72.70834056102699</v>
      </c>
      <c r="N39" s="38">
        <f>[1]!FF_CONSTANT(M30:M39,SIM1_Exp_t1)</f>
        <v>70.64352727715537</v>
      </c>
      <c r="O39" s="40">
        <f>[1]!FF_ERR(L39,N39)</f>
        <v>11.356472722844629</v>
      </c>
      <c r="P39" s="39">
        <f>[1]!FF_ERR(J39,N39)</f>
        <v>7.356472722844629</v>
      </c>
      <c r="Q39" s="37">
        <f>[1]!FF_EXP_A(L39,Q38,R38,SIM1_AlphaT1)</f>
        <v>77.14636609313771</v>
      </c>
      <c r="R39" s="40">
        <f>[1]!FF_EXP_B(Q39,Q38,R38,SIM1_BetaT1)</f>
        <v>0.7492995801498354</v>
      </c>
      <c r="S39" s="38">
        <f>[1]!FF_LINEAR(Q30:Q39,R30:R39,SIM1_ExpT_t1)</f>
        <v>76.06778074121411</v>
      </c>
      <c r="T39" s="40">
        <f>[1]!FF_ERR(L39,S39)</f>
        <v>5.932219258785892</v>
      </c>
      <c r="U39" s="39">
        <f>[1]!FF_ERR(J39,S39)</f>
        <v>1.9322192587858922</v>
      </c>
    </row>
    <row r="40" spans="5:21" ht="12.75">
      <c r="E40">
        <f t="shared" si="8"/>
        <v>20</v>
      </c>
      <c r="F40" s="41">
        <f>[1]!FF_RAND(-F39)</f>
        <v>0.982376217842102</v>
      </c>
      <c r="G40" s="21">
        <f t="shared" si="9"/>
        <v>50</v>
      </c>
      <c r="H40" s="21">
        <f t="shared" si="10"/>
        <v>1</v>
      </c>
      <c r="I40" s="21">
        <f t="shared" si="11"/>
        <v>29</v>
      </c>
      <c r="J40" s="21">
        <f t="shared" si="12"/>
        <v>79</v>
      </c>
      <c r="K40" s="38">
        <f>[1]!FF_SIMERR(F40,SIM1_SimParam)</f>
        <v>10.527506782472011</v>
      </c>
      <c r="L40" s="61">
        <f t="shared" si="13"/>
        <v>90</v>
      </c>
      <c r="M40" s="37">
        <f>[1]!FF_EXP(L40,M39,SIM1_Exp1)</f>
        <v>75.85227873453692</v>
      </c>
      <c r="N40" s="38">
        <f>[1]!FF_CONSTANT(M31:M40,SIM1_Exp_t1)</f>
        <v>72.70834056102699</v>
      </c>
      <c r="O40" s="40">
        <f>[1]!FF_ERR(L40,N40)</f>
        <v>17.291659438973014</v>
      </c>
      <c r="P40" s="39">
        <f>[1]!FF_ERR(J40,N40)</f>
        <v>6.291659438973014</v>
      </c>
      <c r="Q40" s="37">
        <f>[1]!FF_EXP_A(L40,Q39,R39,SIM1_AlphaT1)</f>
        <v>80.09645379827842</v>
      </c>
      <c r="R40" s="40">
        <f>[1]!FF_EXP_B(Q40,Q39,R39,SIM1_BetaT1)</f>
        <v>1.1494428875279201</v>
      </c>
      <c r="S40" s="38">
        <f>[1]!FF_LINEAR(Q31:Q40,R31:R40,SIM1_ExpT_t1)</f>
        <v>77.89566567328755</v>
      </c>
      <c r="T40" s="40">
        <f>[1]!FF_ERR(L40,S40)</f>
        <v>12.104334326712447</v>
      </c>
      <c r="U40" s="39">
        <f>[1]!FF_ERR(J40,S40)</f>
        <v>1.104334326712447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Y40"/>
  <sheetViews>
    <sheetView showGridLines="0" workbookViewId="0" topLeftCell="A1">
      <pane xSplit="5" ySplit="10" topLeftCell="F11" activePane="bottomRight" state="frozen"/>
      <selection pane="topLeft" activeCell="A1" sqref="A1"/>
      <selection pane="topRight" activeCell="F1" sqref="F1"/>
      <selection pane="bottomLeft" activeCell="A11" sqref="A11"/>
      <selection pane="bottomRight" activeCell="C46" sqref="C46"/>
    </sheetView>
  </sheetViews>
  <sheetFormatPr defaultColWidth="11.00390625" defaultRowHeight="12.75"/>
  <cols>
    <col min="1" max="1" width="16.375" style="0" bestFit="1" customWidth="1"/>
    <col min="2" max="5" width="6.75390625" style="0" customWidth="1"/>
    <col min="6" max="25" width="7.75390625" style="0" customWidth="1"/>
    <col min="26" max="16384" width="6.75390625" style="0" customWidth="1"/>
  </cols>
  <sheetData>
    <row r="1" ht="15.75">
      <c r="A1" s="58" t="s">
        <v>133</v>
      </c>
    </row>
    <row r="2" spans="5:21" ht="12.75">
      <c r="E2" s="1" t="s">
        <v>80</v>
      </c>
      <c r="Q2" t="s">
        <v>94</v>
      </c>
      <c r="U2" t="s">
        <v>105</v>
      </c>
    </row>
    <row r="3" spans="5:23" ht="12.75">
      <c r="E3" s="1" t="s">
        <v>81</v>
      </c>
      <c r="F3" t="s">
        <v>7</v>
      </c>
      <c r="Q3" s="12" t="s">
        <v>96</v>
      </c>
      <c r="R3" s="12" t="s">
        <v>93</v>
      </c>
      <c r="U3" s="12" t="s">
        <v>96</v>
      </c>
      <c r="V3" s="12" t="s">
        <v>106</v>
      </c>
      <c r="W3" s="12" t="s">
        <v>93</v>
      </c>
    </row>
    <row r="4" spans="1:23" ht="12.75">
      <c r="A4" s="59" t="s">
        <v>136</v>
      </c>
      <c r="B4" s="60" t="s">
        <v>137</v>
      </c>
      <c r="E4" s="1" t="s">
        <v>6</v>
      </c>
      <c r="Q4" s="12">
        <v>0.1818181872367859</v>
      </c>
      <c r="R4" s="12">
        <v>1</v>
      </c>
      <c r="U4" s="12">
        <v>0.1818181872367859</v>
      </c>
      <c r="V4" s="12">
        <v>0.1818181872367859</v>
      </c>
      <c r="W4" s="12">
        <v>1</v>
      </c>
    </row>
    <row r="5" spans="1:25" ht="24.75">
      <c r="A5" s="59" t="s">
        <v>138</v>
      </c>
      <c r="B5" s="60">
        <v>50</v>
      </c>
      <c r="E5" s="1" t="s">
        <v>83</v>
      </c>
      <c r="F5" s="3" t="s">
        <v>148</v>
      </c>
      <c r="G5" s="3" t="s">
        <v>149</v>
      </c>
      <c r="H5" s="3" t="s">
        <v>151</v>
      </c>
      <c r="I5" s="3" t="s">
        <v>152</v>
      </c>
      <c r="J5" s="3" t="s">
        <v>3</v>
      </c>
      <c r="K5" s="3" t="s">
        <v>150</v>
      </c>
      <c r="L5" s="3" t="s">
        <v>0</v>
      </c>
      <c r="M5" s="3" t="s">
        <v>1</v>
      </c>
      <c r="N5" s="3" t="s">
        <v>2</v>
      </c>
      <c r="O5" s="3" t="s">
        <v>4</v>
      </c>
      <c r="P5" s="3" t="s">
        <v>5</v>
      </c>
      <c r="Q5" s="3" t="str">
        <f>CONCATENATE(," EXP")</f>
        <v> EXP</v>
      </c>
      <c r="R5" s="3" t="str">
        <f>CONCATENATE(," Fore(",SIM2_Exp_t1,")")</f>
        <v> Fore(1)</v>
      </c>
      <c r="S5" s="3" t="str">
        <f>CONCATENATE(," Err(",SIM2_Exp_t1,")")</f>
        <v> Err(1)</v>
      </c>
      <c r="T5" s="3" t="str">
        <f>CONCATENATE("Model Err(",SIM2_Exp_t1,")")</f>
        <v>Model Err(1)</v>
      </c>
      <c r="U5" s="3" t="s">
        <v>107</v>
      </c>
      <c r="V5" s="3" t="s">
        <v>108</v>
      </c>
      <c r="W5" s="3" t="str">
        <f>CONCATENATE(," Fore(",SIM2_ExpT_t1,")")</f>
        <v> Fore(1)</v>
      </c>
      <c r="X5" s="3" t="str">
        <f>CONCATENATE(," Err(",SIM2_ExpT_t1,")")</f>
        <v> Err(1)</v>
      </c>
      <c r="Y5" s="3" t="str">
        <f>CONCATENATE("Model Err(",SIM2_ExpT_t1,")")</f>
        <v>Model Err(1)</v>
      </c>
    </row>
    <row r="6" spans="1:25" ht="12.75">
      <c r="A6" s="59" t="s">
        <v>139</v>
      </c>
      <c r="B6" s="60">
        <v>5</v>
      </c>
      <c r="E6" s="1" t="s">
        <v>84</v>
      </c>
      <c r="F6" s="6" t="s">
        <v>89</v>
      </c>
      <c r="G6" s="6" t="s">
        <v>89</v>
      </c>
      <c r="H6" s="6" t="s">
        <v>89</v>
      </c>
      <c r="I6" s="6" t="s">
        <v>89</v>
      </c>
      <c r="J6" s="6" t="s">
        <v>89</v>
      </c>
      <c r="K6" s="7">
        <f aca="true" t="shared" si="0" ref="K6:Y6">AVERAGE(K21:K40)</f>
        <v>50.43373375103318</v>
      </c>
      <c r="L6" s="7">
        <f t="shared" si="0"/>
        <v>-0.07961750178893903</v>
      </c>
      <c r="M6" s="7">
        <f t="shared" si="0"/>
        <v>-1.1030531340761058</v>
      </c>
      <c r="N6" s="7">
        <f t="shared" si="0"/>
        <v>49.33068061695708</v>
      </c>
      <c r="O6" s="7">
        <f t="shared" si="0"/>
        <v>1.2855816564050822</v>
      </c>
      <c r="P6" s="14">
        <f t="shared" si="0"/>
        <v>50.55</v>
      </c>
      <c r="Q6" s="16">
        <f t="shared" si="0"/>
        <v>51.19385518909748</v>
      </c>
      <c r="R6" s="7">
        <f t="shared" si="0"/>
        <v>51.336934125219685</v>
      </c>
      <c r="S6" s="7">
        <f t="shared" si="0"/>
        <v>-0.7869341252196872</v>
      </c>
      <c r="T6" s="13">
        <f t="shared" si="0"/>
        <v>-2.006253508262612</v>
      </c>
      <c r="U6" s="16">
        <f t="shared" si="0"/>
        <v>51.78191055357125</v>
      </c>
      <c r="V6" s="7">
        <f t="shared" si="0"/>
        <v>-0.1229915833689689</v>
      </c>
      <c r="W6" s="7">
        <f t="shared" si="0"/>
        <v>52.05566846433652</v>
      </c>
      <c r="X6" s="7">
        <f t="shared" si="0"/>
        <v>-1.5056684643365188</v>
      </c>
      <c r="Y6" s="13">
        <f t="shared" si="0"/>
        <v>-2.724987847379443</v>
      </c>
    </row>
    <row r="7" spans="1:25" ht="12.75">
      <c r="A7" s="59" t="s">
        <v>140</v>
      </c>
      <c r="B7" s="60">
        <v>0</v>
      </c>
      <c r="E7" s="1" t="s">
        <v>85</v>
      </c>
      <c r="F7" s="6" t="s">
        <v>89</v>
      </c>
      <c r="G7" s="6" t="s">
        <v>89</v>
      </c>
      <c r="H7" s="6" t="s">
        <v>89</v>
      </c>
      <c r="I7" s="6" t="s">
        <v>89</v>
      </c>
      <c r="J7" s="6" t="s">
        <v>89</v>
      </c>
      <c r="K7" s="7">
        <f aca="true" t="shared" si="1" ref="K7:Y7">STDEV(K21:K40)</f>
        <v>0</v>
      </c>
      <c r="L7" s="7">
        <f t="shared" si="1"/>
        <v>0.046983583641309605</v>
      </c>
      <c r="M7" s="7">
        <f t="shared" si="1"/>
        <v>0.49506456429511875</v>
      </c>
      <c r="N7" s="7">
        <f t="shared" si="1"/>
        <v>0.4950645642942988</v>
      </c>
      <c r="O7" s="7">
        <f t="shared" si="1"/>
        <v>5.605289277468641</v>
      </c>
      <c r="P7" s="14">
        <f t="shared" si="1"/>
        <v>5.86223417083317</v>
      </c>
      <c r="Q7" s="16">
        <f t="shared" si="1"/>
        <v>1.8713512665433807</v>
      </c>
      <c r="R7" s="7">
        <f t="shared" si="1"/>
        <v>1.7639503992784633</v>
      </c>
      <c r="S7" s="7">
        <f t="shared" si="1"/>
        <v>5.964484382447218</v>
      </c>
      <c r="T7" s="13">
        <f t="shared" si="1"/>
        <v>1.5953358917610303</v>
      </c>
      <c r="U7" s="16">
        <f t="shared" si="1"/>
        <v>3.038636819065727</v>
      </c>
      <c r="V7" s="7">
        <f t="shared" si="1"/>
        <v>0.4335510017814854</v>
      </c>
      <c r="W7" s="7">
        <f t="shared" si="1"/>
        <v>3.20030944117395</v>
      </c>
      <c r="X7" s="7">
        <f t="shared" si="1"/>
        <v>6.02205428503548</v>
      </c>
      <c r="Y7" s="13">
        <f t="shared" si="1"/>
        <v>2.880381880261279</v>
      </c>
    </row>
    <row r="8" spans="1:25" ht="12.75">
      <c r="A8" s="59" t="s">
        <v>141</v>
      </c>
      <c r="B8" s="60" t="s">
        <v>137</v>
      </c>
      <c r="E8" s="1" t="s">
        <v>86</v>
      </c>
      <c r="F8" s="6" t="s">
        <v>89</v>
      </c>
      <c r="G8" s="6" t="s">
        <v>89</v>
      </c>
      <c r="H8" s="6" t="s">
        <v>89</v>
      </c>
      <c r="I8" s="6" t="s">
        <v>89</v>
      </c>
      <c r="J8" s="6" t="s">
        <v>89</v>
      </c>
      <c r="K8" s="6" t="s">
        <v>89</v>
      </c>
      <c r="L8" s="6" t="s">
        <v>89</v>
      </c>
      <c r="M8" s="6" t="s">
        <v>89</v>
      </c>
      <c r="N8" s="6" t="s">
        <v>89</v>
      </c>
      <c r="O8" s="6" t="s">
        <v>89</v>
      </c>
      <c r="P8" s="15" t="s">
        <v>89</v>
      </c>
      <c r="Q8" s="17" t="s">
        <v>89</v>
      </c>
      <c r="R8" s="6" t="s">
        <v>89</v>
      </c>
      <c r="S8" s="47">
        <f>[1]!FF_MAD(S21:S40)</f>
        <v>4.878190517425537</v>
      </c>
      <c r="T8" s="22">
        <f>[1]!FF_MAD(T21:T40)</f>
        <v>2.22253680229187</v>
      </c>
      <c r="U8" s="17" t="s">
        <v>89</v>
      </c>
      <c r="V8" s="6" t="s">
        <v>89</v>
      </c>
      <c r="W8" s="6" t="s">
        <v>89</v>
      </c>
      <c r="X8" s="47">
        <f>[1]!FF_MAD(X21:X40)</f>
        <v>5.241656303405762</v>
      </c>
      <c r="Y8" s="22">
        <f>[1]!FF_MAD(Y21:Y40)</f>
        <v>3.7048873901367188</v>
      </c>
    </row>
    <row r="9" spans="1:10" ht="12.75">
      <c r="A9" s="59" t="s">
        <v>142</v>
      </c>
      <c r="B9" s="60">
        <v>0.10000000149011612</v>
      </c>
      <c r="E9" s="1" t="s">
        <v>147</v>
      </c>
      <c r="F9" s="5">
        <v>0.557793140411377</v>
      </c>
      <c r="G9" s="5">
        <v>0.8376082181930542</v>
      </c>
      <c r="H9" s="5">
        <v>0.38493502140045166</v>
      </c>
      <c r="I9" s="5">
        <v>0.1655271053314209</v>
      </c>
      <c r="J9" s="5">
        <v>0.5795457363128662</v>
      </c>
    </row>
    <row r="10" spans="1:5" ht="12.75">
      <c r="A10" s="59" t="s">
        <v>143</v>
      </c>
      <c r="B10" s="60">
        <v>0</v>
      </c>
      <c r="E10" s="1" t="s">
        <v>87</v>
      </c>
    </row>
    <row r="11" spans="1:25" ht="12.75">
      <c r="A11" s="59" t="s">
        <v>144</v>
      </c>
      <c r="B11" s="60">
        <v>1</v>
      </c>
      <c r="E11" s="4">
        <v>-9</v>
      </c>
      <c r="F11" s="8">
        <f>F9</f>
        <v>0.557793140411377</v>
      </c>
      <c r="G11" s="8">
        <f>G9</f>
        <v>0.8376082181930542</v>
      </c>
      <c r="H11" s="8">
        <f>H9</f>
        <v>0.38493502140045166</v>
      </c>
      <c r="I11" s="8">
        <f>I9</f>
        <v>0.1655271053314209</v>
      </c>
      <c r="J11" s="8">
        <f>J9</f>
        <v>0.5795457363128662</v>
      </c>
      <c r="K11" s="35">
        <f>SIM2_InitBase</f>
        <v>50</v>
      </c>
      <c r="L11" s="35">
        <f>SIM2_InitTrend</f>
        <v>0</v>
      </c>
      <c r="M11" s="35">
        <v>0</v>
      </c>
      <c r="N11" s="35">
        <f>K11+M11</f>
        <v>50</v>
      </c>
      <c r="O11" s="35">
        <f>[1]!FF_SIMERR(J11,SIM2_SimParam)</f>
        <v>1.0036577929016688</v>
      </c>
      <c r="P11" s="62">
        <f>MAX(ROUND(O11+N11,0),0)</f>
        <v>51</v>
      </c>
      <c r="Q11" s="34" t="s">
        <v>89</v>
      </c>
      <c r="R11" s="35" t="s">
        <v>89</v>
      </c>
      <c r="S11" s="35" t="s">
        <v>89</v>
      </c>
      <c r="T11" s="36" t="s">
        <v>89</v>
      </c>
      <c r="U11" s="34" t="s">
        <v>89</v>
      </c>
      <c r="V11" s="35" t="s">
        <v>89</v>
      </c>
      <c r="W11" s="35" t="s">
        <v>89</v>
      </c>
      <c r="X11" s="35" t="s">
        <v>89</v>
      </c>
      <c r="Y11" s="36" t="s">
        <v>89</v>
      </c>
    </row>
    <row r="12" spans="1:25" ht="12.75">
      <c r="A12" s="59" t="s">
        <v>145</v>
      </c>
      <c r="B12" s="60" t="s">
        <v>137</v>
      </c>
      <c r="E12" s="4">
        <f aca="true" t="shared" si="2" ref="E12:E20">E11+1</f>
        <v>-8</v>
      </c>
      <c r="F12" s="8">
        <f>[1]!FF_RAND(-F11)</f>
        <v>0.019865870475769043</v>
      </c>
      <c r="G12" s="8">
        <f>[1]!FF_RAND(-G11)</f>
        <v>0.3184821605682373</v>
      </c>
      <c r="H12" s="8">
        <f>[1]!FF_RAND(-H11)</f>
        <v>0.7134082913398743</v>
      </c>
      <c r="I12" s="8">
        <f>[1]!FF_RAND(-I11)</f>
        <v>0.41926151514053345</v>
      </c>
      <c r="J12" s="8">
        <f>[1]!FF_RAND(-J11)</f>
        <v>0.8894225358963013</v>
      </c>
      <c r="K12" s="35">
        <f>[1]!FF_SIMCHANGE(F12,G12,SIM2_StepParam)+K11</f>
        <v>49.528052556622995</v>
      </c>
      <c r="L12" s="35">
        <f>[1]!FF_SIMCHANGE(H12,I12,SIM2_TrendParam)+L11</f>
        <v>0</v>
      </c>
      <c r="M12" s="35">
        <f>L12+M11</f>
        <v>0</v>
      </c>
      <c r="N12" s="35">
        <f>K12+M12</f>
        <v>49.528052556622995</v>
      </c>
      <c r="O12" s="35">
        <f>[1]!FF_SIMERR(J12,SIM2_SimParam)</f>
        <v>6.117315932905141</v>
      </c>
      <c r="P12" s="62">
        <f>MAX(ROUND(O12+N12,0),0)</f>
        <v>56</v>
      </c>
      <c r="Q12" s="34" t="s">
        <v>89</v>
      </c>
      <c r="R12" s="35" t="s">
        <v>89</v>
      </c>
      <c r="S12" s="35" t="s">
        <v>89</v>
      </c>
      <c r="T12" s="36" t="s">
        <v>89</v>
      </c>
      <c r="U12" s="34" t="s">
        <v>89</v>
      </c>
      <c r="V12" s="35" t="s">
        <v>89</v>
      </c>
      <c r="W12" s="35" t="s">
        <v>89</v>
      </c>
      <c r="X12" s="35" t="s">
        <v>89</v>
      </c>
      <c r="Y12" s="36" t="s">
        <v>89</v>
      </c>
    </row>
    <row r="13" spans="1:25" ht="12.75">
      <c r="A13" s="59" t="s">
        <v>142</v>
      </c>
      <c r="B13" s="60">
        <v>0.10000000149011612</v>
      </c>
      <c r="E13" s="4">
        <f t="shared" si="2"/>
        <v>-7</v>
      </c>
      <c r="F13" s="8">
        <f>[1]!FF_RAND(-F12)</f>
        <v>0.0012711882591247559</v>
      </c>
      <c r="G13" s="8">
        <f>[1]!FF_RAND(-G12)</f>
        <v>0.8174477219581604</v>
      </c>
      <c r="H13" s="8">
        <f>[1]!FF_RAND(-H12)</f>
        <v>0.3179740309715271</v>
      </c>
      <c r="I13" s="8">
        <f>[1]!FF_RAND(-I12)</f>
        <v>0.8920928835868835</v>
      </c>
      <c r="J13" s="8">
        <f>[1]!FF_RAND(-J12)</f>
        <v>0.037306785583496094</v>
      </c>
      <c r="K13" s="35">
        <f>[1]!FF_SIMCHANGE(F13,G13,SIM2_StepParam)+K12</f>
        <v>50.43373375103318</v>
      </c>
      <c r="L13" s="35">
        <f>[1]!FF_SIMCHANGE(H13,I13,SIM2_TrendParam)+L12</f>
        <v>0</v>
      </c>
      <c r="M13" s="35">
        <f aca="true" t="shared" si="3" ref="M13:M21">L13+M12</f>
        <v>0</v>
      </c>
      <c r="N13" s="35">
        <f aca="true" t="shared" si="4" ref="N13:N21">K13+M13</f>
        <v>50.43373375103318</v>
      </c>
      <c r="O13" s="35">
        <f>[1]!FF_SIMERR(J13,SIM2_SimParam)</f>
        <v>-8.91415948447142</v>
      </c>
      <c r="P13" s="62">
        <f aca="true" t="shared" si="5" ref="P13:P21">MAX(ROUND(O13+N13,0),0)</f>
        <v>42</v>
      </c>
      <c r="Q13" s="34" t="s">
        <v>89</v>
      </c>
      <c r="R13" s="35" t="s">
        <v>89</v>
      </c>
      <c r="S13" s="35" t="s">
        <v>89</v>
      </c>
      <c r="T13" s="36" t="s">
        <v>89</v>
      </c>
      <c r="U13" s="34" t="s">
        <v>89</v>
      </c>
      <c r="V13" s="35" t="s">
        <v>89</v>
      </c>
      <c r="W13" s="35" t="s">
        <v>89</v>
      </c>
      <c r="X13" s="35" t="s">
        <v>89</v>
      </c>
      <c r="Y13" s="36" t="s">
        <v>89</v>
      </c>
    </row>
    <row r="14" spans="1:25" ht="12.75">
      <c r="A14" s="59" t="s">
        <v>143</v>
      </c>
      <c r="B14" s="60">
        <v>0</v>
      </c>
      <c r="E14" s="4">
        <f t="shared" si="2"/>
        <v>-6</v>
      </c>
      <c r="F14" s="8">
        <f>[1]!FF_RAND(-F13)</f>
        <v>0.7936185002326965</v>
      </c>
      <c r="G14" s="8">
        <f>[1]!FF_RAND(-G13)</f>
        <v>0.1398889422416687</v>
      </c>
      <c r="H14" s="8">
        <f>[1]!FF_RAND(-H13)</f>
        <v>0.9341439604759216</v>
      </c>
      <c r="I14" s="8">
        <f>[1]!FF_RAND(-I13)</f>
        <v>0.5029895901679993</v>
      </c>
      <c r="J14" s="8">
        <f>[1]!FF_RAND(-J13)</f>
        <v>0.43901896476745605</v>
      </c>
      <c r="K14" s="35">
        <f>[1]!FF_SIMCHANGE(F14,G14,SIM2_StepParam)+K13</f>
        <v>50.43373375103318</v>
      </c>
      <c r="L14" s="35">
        <f>[1]!FF_SIMCHANGE(H14,I14,SIM2_TrendParam)+L13</f>
        <v>0</v>
      </c>
      <c r="M14" s="35">
        <f t="shared" si="3"/>
        <v>0</v>
      </c>
      <c r="N14" s="35">
        <f t="shared" si="4"/>
        <v>50.43373375103318</v>
      </c>
      <c r="O14" s="35">
        <f>[1]!FF_SIMERR(J14,SIM2_SimParam)</f>
        <v>-0.7672845932862247</v>
      </c>
      <c r="P14" s="62">
        <f t="shared" si="5"/>
        <v>50</v>
      </c>
      <c r="Q14" s="34" t="s">
        <v>89</v>
      </c>
      <c r="R14" s="35" t="s">
        <v>89</v>
      </c>
      <c r="S14" s="35" t="s">
        <v>89</v>
      </c>
      <c r="T14" s="36" t="s">
        <v>89</v>
      </c>
      <c r="U14" s="34" t="s">
        <v>89</v>
      </c>
      <c r="V14" s="35" t="s">
        <v>89</v>
      </c>
      <c r="W14" s="35" t="s">
        <v>89</v>
      </c>
      <c r="X14" s="35" t="s">
        <v>89</v>
      </c>
      <c r="Y14" s="36" t="s">
        <v>89</v>
      </c>
    </row>
    <row r="15" spans="1:25" ht="12.75">
      <c r="A15" s="59" t="s">
        <v>144</v>
      </c>
      <c r="B15" s="60">
        <v>0.10000000149011612</v>
      </c>
      <c r="E15" s="4">
        <f t="shared" si="2"/>
        <v>-5</v>
      </c>
      <c r="F15" s="8">
        <f>[1]!FF_RAND(-F14)</f>
        <v>0.4079098105430603</v>
      </c>
      <c r="G15" s="8">
        <f>[1]!FF_RAND(-G14)</f>
        <v>0.16222220659255981</v>
      </c>
      <c r="H15" s="8">
        <f>[1]!FF_RAND(-H14)</f>
        <v>0.823857843875885</v>
      </c>
      <c r="I15" s="8">
        <f>[1]!FF_RAND(-I14)</f>
        <v>0.9804801344871521</v>
      </c>
      <c r="J15" s="8">
        <f>[1]!FF_RAND(-J14)</f>
        <v>0.7036018967628479</v>
      </c>
      <c r="K15" s="35">
        <f>[1]!FF_SIMCHANGE(F15,G15,SIM2_StepParam)+K14</f>
        <v>50.43373375103318</v>
      </c>
      <c r="L15" s="35">
        <f>[1]!FF_SIMCHANGE(H15,I15,SIM2_TrendParam)+L14</f>
        <v>0</v>
      </c>
      <c r="M15" s="35">
        <f t="shared" si="3"/>
        <v>0</v>
      </c>
      <c r="N15" s="35">
        <f t="shared" si="4"/>
        <v>50.43373375103318</v>
      </c>
      <c r="O15" s="35">
        <f>[1]!FF_SIMERR(J15,SIM2_SimParam)</f>
        <v>2.673941494979062</v>
      </c>
      <c r="P15" s="62">
        <f t="shared" si="5"/>
        <v>53</v>
      </c>
      <c r="Q15" s="34" t="s">
        <v>89</v>
      </c>
      <c r="R15" s="35" t="s">
        <v>89</v>
      </c>
      <c r="S15" s="35" t="s">
        <v>89</v>
      </c>
      <c r="T15" s="36" t="s">
        <v>89</v>
      </c>
      <c r="U15" s="34" t="s">
        <v>89</v>
      </c>
      <c r="V15" s="35" t="s">
        <v>89</v>
      </c>
      <c r="W15" s="35" t="s">
        <v>89</v>
      </c>
      <c r="X15" s="35" t="s">
        <v>89</v>
      </c>
      <c r="Y15" s="36" t="s">
        <v>89</v>
      </c>
    </row>
    <row r="16" spans="5:25" ht="12.75">
      <c r="E16" s="4">
        <f t="shared" si="2"/>
        <v>-4</v>
      </c>
      <c r="F16" s="8">
        <f>[1]!FF_RAND(-F15)</f>
        <v>0.4111308455467224</v>
      </c>
      <c r="G16" s="8">
        <f>[1]!FF_RAND(-G15)</f>
        <v>0.41033631563186646</v>
      </c>
      <c r="H16" s="8">
        <f>[1]!FF_RAND(-H15)</f>
        <v>0.4268109202384949</v>
      </c>
      <c r="I16" s="8">
        <f>[1]!FF_RAND(-I15)</f>
        <v>0.2424665093421936</v>
      </c>
      <c r="J16" s="8">
        <f>[1]!FF_RAND(-J15)</f>
        <v>0.6533014178276062</v>
      </c>
      <c r="K16" s="35">
        <f>[1]!FF_SIMCHANGE(F16,G16,SIM2_StepParam)+K15</f>
        <v>50.43373375103318</v>
      </c>
      <c r="L16" s="35">
        <f>[1]!FF_SIMCHANGE(H16,I16,SIM2_TrendParam)+L15</f>
        <v>0</v>
      </c>
      <c r="M16" s="35">
        <f t="shared" si="3"/>
        <v>0</v>
      </c>
      <c r="N16" s="35">
        <f t="shared" si="4"/>
        <v>50.43373375103318</v>
      </c>
      <c r="O16" s="35">
        <f>[1]!FF_SIMERR(J16,SIM2_SimParam)</f>
        <v>1.9712459670021416</v>
      </c>
      <c r="P16" s="62">
        <f t="shared" si="5"/>
        <v>52</v>
      </c>
      <c r="Q16" s="34" t="s">
        <v>89</v>
      </c>
      <c r="R16" s="35" t="s">
        <v>89</v>
      </c>
      <c r="S16" s="35" t="s">
        <v>89</v>
      </c>
      <c r="T16" s="36" t="s">
        <v>89</v>
      </c>
      <c r="U16" s="34" t="s">
        <v>89</v>
      </c>
      <c r="V16" s="35" t="s">
        <v>89</v>
      </c>
      <c r="W16" s="35" t="s">
        <v>89</v>
      </c>
      <c r="X16" s="35" t="s">
        <v>89</v>
      </c>
      <c r="Y16" s="36" t="s">
        <v>89</v>
      </c>
    </row>
    <row r="17" spans="5:25" ht="12.75">
      <c r="E17" s="4">
        <f t="shared" si="2"/>
        <v>-3</v>
      </c>
      <c r="F17" s="8">
        <f>[1]!FF_RAND(-F16)</f>
        <v>0.9728593230247498</v>
      </c>
      <c r="G17" s="8">
        <f>[1]!FF_RAND(-G16)</f>
        <v>0.7371479868888855</v>
      </c>
      <c r="H17" s="8">
        <f>[1]!FF_RAND(-H16)</f>
        <v>0.140009343624115</v>
      </c>
      <c r="I17" s="8">
        <f>[1]!FF_RAND(-I16)</f>
        <v>0.331193745136261</v>
      </c>
      <c r="J17" s="8">
        <f>[1]!FF_RAND(-J16)</f>
        <v>0.6500280499458313</v>
      </c>
      <c r="K17" s="35">
        <f>[1]!FF_SIMCHANGE(F17,G17,SIM2_StepParam)+K16</f>
        <v>50.43373375103318</v>
      </c>
      <c r="L17" s="35">
        <f>[1]!FF_SIMCHANGE(H17,I17,SIM2_TrendParam)+L16</f>
        <v>0</v>
      </c>
      <c r="M17" s="35">
        <f t="shared" si="3"/>
        <v>0</v>
      </c>
      <c r="N17" s="35">
        <f t="shared" si="4"/>
        <v>50.43373375103318</v>
      </c>
      <c r="O17" s="35">
        <f>[1]!FF_SIMERR(J17,SIM2_SimParam)</f>
        <v>1.9269816682952419</v>
      </c>
      <c r="P17" s="62">
        <f t="shared" si="5"/>
        <v>52</v>
      </c>
      <c r="Q17" s="34" t="s">
        <v>89</v>
      </c>
      <c r="R17" s="35" t="s">
        <v>89</v>
      </c>
      <c r="S17" s="35" t="s">
        <v>89</v>
      </c>
      <c r="T17" s="36" t="s">
        <v>89</v>
      </c>
      <c r="U17" s="34" t="s">
        <v>89</v>
      </c>
      <c r="V17" s="35" t="s">
        <v>89</v>
      </c>
      <c r="W17" s="35" t="s">
        <v>89</v>
      </c>
      <c r="X17" s="35" t="s">
        <v>89</v>
      </c>
      <c r="Y17" s="36" t="s">
        <v>89</v>
      </c>
    </row>
    <row r="18" spans="5:25" ht="12.75">
      <c r="E18" s="4">
        <f t="shared" si="2"/>
        <v>-2</v>
      </c>
      <c r="F18" s="8">
        <f>[1]!FF_RAND(-F17)</f>
        <v>0.9147430062294006</v>
      </c>
      <c r="G18" s="8">
        <f>[1]!FF_RAND(-G17)</f>
        <v>0.09331256151199341</v>
      </c>
      <c r="H18" s="8">
        <f>[1]!FF_RAND(-H17)</f>
        <v>0.8570664525032043</v>
      </c>
      <c r="I18" s="8">
        <f>[1]!FF_RAND(-I17)</f>
        <v>0.9092690348625183</v>
      </c>
      <c r="J18" s="8">
        <f>[1]!FF_RAND(-J17)</f>
        <v>0.247372567653656</v>
      </c>
      <c r="K18" s="35">
        <f>[1]!FF_SIMCHANGE(F18,G18,SIM2_StepParam)+K17</f>
        <v>50.43373375103318</v>
      </c>
      <c r="L18" s="35">
        <f>[1]!FF_SIMCHANGE(H18,I18,SIM2_TrendParam)+L17</f>
        <v>0</v>
      </c>
      <c r="M18" s="35">
        <f t="shared" si="3"/>
        <v>0</v>
      </c>
      <c r="N18" s="35">
        <f t="shared" si="4"/>
        <v>50.43373375103318</v>
      </c>
      <c r="O18" s="35">
        <f>[1]!FF_SIMERR(J18,SIM2_SimParam)</f>
        <v>-3.4139046626151472</v>
      </c>
      <c r="P18" s="62">
        <f t="shared" si="5"/>
        <v>47</v>
      </c>
      <c r="Q18" s="34" t="s">
        <v>89</v>
      </c>
      <c r="R18" s="35" t="s">
        <v>89</v>
      </c>
      <c r="S18" s="35" t="s">
        <v>89</v>
      </c>
      <c r="T18" s="36" t="s">
        <v>89</v>
      </c>
      <c r="U18" s="34" t="s">
        <v>89</v>
      </c>
      <c r="V18" s="35" t="s">
        <v>89</v>
      </c>
      <c r="W18" s="35" t="s">
        <v>89</v>
      </c>
      <c r="X18" s="35" t="s">
        <v>89</v>
      </c>
      <c r="Y18" s="36" t="s">
        <v>89</v>
      </c>
    </row>
    <row r="19" spans="5:25" ht="12.75">
      <c r="E19" s="4">
        <f t="shared" si="2"/>
        <v>-1</v>
      </c>
      <c r="F19" s="8">
        <f>[1]!FF_RAND(-F18)</f>
        <v>0.533061683177948</v>
      </c>
      <c r="G19" s="8">
        <f>[1]!FF_RAND(-G18)</f>
        <v>0.6176846027374268</v>
      </c>
      <c r="H19" s="8">
        <f>[1]!FF_RAND(-H18)</f>
        <v>0.34451907873153687</v>
      </c>
      <c r="I19" s="8">
        <f>[1]!FF_RAND(-I18)</f>
        <v>0.48515254259109497</v>
      </c>
      <c r="J19" s="8">
        <f>[1]!FF_RAND(-J18)</f>
        <v>0.6097233891487122</v>
      </c>
      <c r="K19" s="35">
        <f>[1]!FF_SIMCHANGE(F19,G19,SIM2_StepParam)+K18</f>
        <v>50.43373375103318</v>
      </c>
      <c r="L19" s="35">
        <f>[1]!FF_SIMCHANGE(H19,I19,SIM2_TrendParam)+L18</f>
        <v>0</v>
      </c>
      <c r="M19" s="35">
        <f t="shared" si="3"/>
        <v>0</v>
      </c>
      <c r="N19" s="35">
        <f t="shared" si="4"/>
        <v>50.43373375103318</v>
      </c>
      <c r="O19" s="35">
        <f>[1]!FF_SIMERR(J19,SIM2_SimParam)</f>
        <v>1.392991620375705</v>
      </c>
      <c r="P19" s="62">
        <f t="shared" si="5"/>
        <v>52</v>
      </c>
      <c r="Q19" s="34" t="s">
        <v>89</v>
      </c>
      <c r="R19" s="35" t="s">
        <v>89</v>
      </c>
      <c r="S19" s="35" t="s">
        <v>89</v>
      </c>
      <c r="T19" s="36" t="s">
        <v>89</v>
      </c>
      <c r="U19" s="34" t="s">
        <v>89</v>
      </c>
      <c r="V19" s="35" t="s">
        <v>89</v>
      </c>
      <c r="W19" s="35" t="s">
        <v>89</v>
      </c>
      <c r="X19" s="35" t="s">
        <v>89</v>
      </c>
      <c r="Y19" s="36" t="s">
        <v>89</v>
      </c>
    </row>
    <row r="20" spans="5:25" ht="12.75">
      <c r="E20" s="4">
        <f t="shared" si="2"/>
        <v>0</v>
      </c>
      <c r="F20" s="8">
        <f>[1]!FF_RAND(-F19)</f>
        <v>0.9711964726448059</v>
      </c>
      <c r="G20" s="8">
        <f>[1]!FF_RAND(-G19)</f>
        <v>0.29014265537261963</v>
      </c>
      <c r="H20" s="8">
        <f>[1]!FF_RAND(-H19)</f>
        <v>0.029756486415863037</v>
      </c>
      <c r="I20" s="8">
        <f>[1]!FF_RAND(-I19)</f>
        <v>0.1525084376335144</v>
      </c>
      <c r="J20" s="8">
        <f>[1]!FF_RAND(-J19)</f>
        <v>0.9635013937950134</v>
      </c>
      <c r="K20" s="35">
        <f>[1]!FF_SIMCHANGE(F20,G20,SIM2_StepParam)+K19</f>
        <v>50.43373375103318</v>
      </c>
      <c r="L20" s="35">
        <f>[1]!FF_SIMCHANGE(H20,I20,SIM2_TrendParam)+L19</f>
        <v>-0.10257343111141684</v>
      </c>
      <c r="M20" s="35">
        <f t="shared" si="3"/>
        <v>-0.10257343111141684</v>
      </c>
      <c r="N20" s="35">
        <f t="shared" si="4"/>
        <v>50.331160319921764</v>
      </c>
      <c r="O20" s="35">
        <f>[1]!FF_SIMERR(J20,SIM2_SimParam)</f>
        <v>8.964237343563337</v>
      </c>
      <c r="P20" s="62">
        <f t="shared" si="5"/>
        <v>59</v>
      </c>
      <c r="Q20" s="34">
        <f>[1]!FF_AVERAGE(P11:P20,10)</f>
        <v>51.400001525878906</v>
      </c>
      <c r="R20" s="35" t="str">
        <f>[1]!FF_CONSTANT(Q11:Q20,SIM2_Exp_t1)</f>
        <v>***</v>
      </c>
      <c r="S20" s="35" t="s">
        <v>89</v>
      </c>
      <c r="T20" s="36" t="s">
        <v>89</v>
      </c>
      <c r="U20" s="34">
        <f>[1]!FF_REG_A(P10:P20,10)</f>
        <v>53.418182373046875</v>
      </c>
      <c r="V20" s="35">
        <f>[1]!FF_REG_B(P10:P20,10)</f>
        <v>0.4484848380088806</v>
      </c>
      <c r="W20" s="35" t="s">
        <v>89</v>
      </c>
      <c r="X20" s="35" t="s">
        <v>89</v>
      </c>
      <c r="Y20" s="36" t="s">
        <v>89</v>
      </c>
    </row>
    <row r="21" spans="5:25" ht="12.75">
      <c r="E21">
        <f>E20+1</f>
        <v>1</v>
      </c>
      <c r="F21" s="41">
        <f>[1]!FF_RAND(-F20)</f>
        <v>0.9025196433067322</v>
      </c>
      <c r="G21" s="41">
        <f>[1]!FF_RAND(-G20)</f>
        <v>0.8661468625068665</v>
      </c>
      <c r="H21" s="41">
        <f>[1]!FF_RAND(-H20)</f>
        <v>0.3037251830101013</v>
      </c>
      <c r="I21" s="41">
        <f>[1]!FF_RAND(-I20)</f>
        <v>0.3564913868904114</v>
      </c>
      <c r="J21" s="41">
        <f>[1]!FF_RAND(-J20)</f>
        <v>0.8837347626686096</v>
      </c>
      <c r="K21" s="38">
        <f>[1]!FF_SIMCHANGE(F21,G21,SIM2_StepParam)+K20</f>
        <v>50.43373375103318</v>
      </c>
      <c r="L21" s="38">
        <f>[1]!FF_SIMCHANGE(H21,I21,SIM2_TrendParam)+L20</f>
        <v>-0.10257343111141684</v>
      </c>
      <c r="M21" s="38">
        <f t="shared" si="3"/>
        <v>-0.20514686222283368</v>
      </c>
      <c r="N21" s="38">
        <f t="shared" si="4"/>
        <v>50.22858688881035</v>
      </c>
      <c r="O21" s="38">
        <f>[1]!FF_SIMERR(J21,SIM2_SimParam)</f>
        <v>5.969330459655408</v>
      </c>
      <c r="P21" s="63">
        <f t="shared" si="5"/>
        <v>56</v>
      </c>
      <c r="Q21" s="37">
        <f>[1]!FF_EXP(P21,Q20,SIM2_Exp1)</f>
        <v>52.236364909735585</v>
      </c>
      <c r="R21" s="38">
        <f>[1]!FF_CONSTANT(Q12:Q21,SIM2_Exp_t1)</f>
        <v>51.400001525878906</v>
      </c>
      <c r="S21" s="40">
        <f>[1]!FF_ERR(P21,R21)</f>
        <v>4.599998474121094</v>
      </c>
      <c r="T21" s="39">
        <f>[1]!FF_ERR(N21,R21)</f>
        <v>-1.1714146370685583</v>
      </c>
      <c r="U21" s="37">
        <f>[1]!FF_EXP_A(P21,U20,V20,SIM2_AlphaT1)</f>
        <v>54.2545459115144</v>
      </c>
      <c r="V21" s="40">
        <f>[1]!FF_EXP_B(U21,U20,V20,SIM2_BetaT1)</f>
        <v>0.5190082401940314</v>
      </c>
      <c r="W21" s="38">
        <f>[1]!FF_LINEAR(U12:U21,V12:V21,SIM2_ExpT_t1)</f>
        <v>53.866667211055756</v>
      </c>
      <c r="X21" s="40">
        <f>[1]!FF_ERR(P21,W21)</f>
        <v>2.1333327889442444</v>
      </c>
      <c r="Y21" s="39">
        <f>[1]!FF_ERR(N21,W21)</f>
        <v>-3.6380803222454077</v>
      </c>
    </row>
    <row r="22" spans="5:25" ht="12.75">
      <c r="E22">
        <f aca="true" t="shared" si="6" ref="E22:E40">E21+1</f>
        <v>2</v>
      </c>
      <c r="F22" s="41">
        <f>[1]!FF_RAND(-F21)</f>
        <v>0.9963675141334534</v>
      </c>
      <c r="G22" s="41">
        <f>[1]!FF_RAND(-G21)</f>
        <v>0.10780519247055054</v>
      </c>
      <c r="H22" s="41">
        <f>[1]!FF_RAND(-H21)</f>
        <v>0.8067464232444763</v>
      </c>
      <c r="I22" s="41">
        <f>[1]!FF_RAND(-I21)</f>
        <v>0.08267849683761597</v>
      </c>
      <c r="J22" s="41">
        <f>[1]!FF_RAND(-J21)</f>
        <v>0.30333250761032104</v>
      </c>
      <c r="K22" s="38">
        <f>[1]!FF_SIMCHANGE(F22,G22,SIM2_StepParam)+K21</f>
        <v>50.43373375103318</v>
      </c>
      <c r="L22" s="38">
        <f>[1]!FF_SIMCHANGE(H22,I22,SIM2_TrendParam)+L21</f>
        <v>-0.10257343111141684</v>
      </c>
      <c r="M22" s="38">
        <f aca="true" t="shared" si="7" ref="M22:M40">L22+M21</f>
        <v>-0.30772029333425055</v>
      </c>
      <c r="N22" s="38">
        <f aca="true" t="shared" si="8" ref="N22:N40">K22+M22</f>
        <v>50.12601345769893</v>
      </c>
      <c r="O22" s="38">
        <f>[1]!FF_SIMERR(J22,SIM2_SimParam)</f>
        <v>-2.5741984823489874</v>
      </c>
      <c r="P22" s="63">
        <f aca="true" t="shared" si="9" ref="P22:P40">MAX(ROUND(O22+N22,0),0)</f>
        <v>48</v>
      </c>
      <c r="Q22" s="37">
        <f>[1]!FF_EXP(P22,Q21,SIM2_Exp1)</f>
        <v>51.46611672137393</v>
      </c>
      <c r="R22" s="38">
        <f>[1]!FF_CONSTANT(Q13:Q22,SIM2_Exp_t1)</f>
        <v>52.236364909735585</v>
      </c>
      <c r="S22" s="40">
        <f>[1]!FF_ERR(P22,R22)</f>
        <v>-4.236364909735585</v>
      </c>
      <c r="T22" s="39">
        <f>[1]!FF_ERR(N22,R22)</f>
        <v>-2.110351452036653</v>
      </c>
      <c r="U22" s="37">
        <f>[1]!FF_EXP_A(P22,U21,V21,SIM2_AlphaT1)</f>
        <v>53.5419988146946</v>
      </c>
      <c r="V22" s="40">
        <f>[1]!FF_EXP_B(U22,U21,V21,SIM2_BetaT1)</f>
        <v>0.2950890813363881</v>
      </c>
      <c r="W22" s="38">
        <f>[1]!FF_LINEAR(U13:U22,V13:V22,SIM2_ExpT_t1)</f>
        <v>54.77355415170843</v>
      </c>
      <c r="X22" s="40">
        <f>[1]!FF_ERR(P22,W22)</f>
        <v>-6.7735541517084314</v>
      </c>
      <c r="Y22" s="39">
        <f>[1]!FF_ERR(N22,W22)</f>
        <v>-4.6475406940095</v>
      </c>
    </row>
    <row r="23" spans="5:25" ht="12.75">
      <c r="E23">
        <f t="shared" si="6"/>
        <v>3</v>
      </c>
      <c r="F23" s="41">
        <f>[1]!FF_RAND(-F22)</f>
        <v>0.1763717532157898</v>
      </c>
      <c r="G23" s="41">
        <f>[1]!FF_RAND(-G22)</f>
        <v>0.6341192722320557</v>
      </c>
      <c r="H23" s="41">
        <f>[1]!FF_RAND(-H22)</f>
        <v>0.844722330570221</v>
      </c>
      <c r="I23" s="41">
        <f>[1]!FF_RAND(-I22)</f>
        <v>0.8680193424224854</v>
      </c>
      <c r="J23" s="41">
        <f>[1]!FF_RAND(-J22)</f>
        <v>0.543965756893158</v>
      </c>
      <c r="K23" s="38">
        <f>[1]!FF_SIMCHANGE(F23,G23,SIM2_StepParam)+K22</f>
        <v>50.43373375103318</v>
      </c>
      <c r="L23" s="38">
        <f>[1]!FF_SIMCHANGE(H23,I23,SIM2_TrendParam)+L22</f>
        <v>-0.10257343111141684</v>
      </c>
      <c r="M23" s="38">
        <f t="shared" si="7"/>
        <v>-0.41029372444566736</v>
      </c>
      <c r="N23" s="38">
        <f t="shared" si="8"/>
        <v>50.023440026587515</v>
      </c>
      <c r="O23" s="38">
        <f>[1]!FF_SIMERR(J23,SIM2_SimParam)</f>
        <v>0.5521485691076027</v>
      </c>
      <c r="P23" s="63">
        <f t="shared" si="9"/>
        <v>51</v>
      </c>
      <c r="Q23" s="37">
        <f>[1]!FF_EXP(P23,Q22,SIM2_Exp1)</f>
        <v>51.38136822405297</v>
      </c>
      <c r="R23" s="38">
        <f>[1]!FF_CONSTANT(Q14:Q23,SIM2_Exp_t1)</f>
        <v>51.46611672137393</v>
      </c>
      <c r="S23" s="40">
        <f>[1]!FF_ERR(P23,R23)</f>
        <v>-0.466116721373929</v>
      </c>
      <c r="T23" s="39">
        <f>[1]!FF_ERR(N23,R23)</f>
        <v>-1.4426766947864138</v>
      </c>
      <c r="U23" s="37">
        <f>[1]!FF_EXP_A(P23,U22,V22,SIM2_AlphaT1)</f>
        <v>53.321253717743204</v>
      </c>
      <c r="V23" s="40">
        <f>[1]!FF_EXP_B(U23,U22,V22,SIM2_BetaT1)</f>
        <v>0.20130104612532598</v>
      </c>
      <c r="W23" s="38">
        <f>[1]!FF_LINEAR(U14:U23,V14:V23,SIM2_ExpT_t1)</f>
        <v>53.83708789603099</v>
      </c>
      <c r="X23" s="40">
        <f>[1]!FF_ERR(P23,W23)</f>
        <v>-2.8370878960309867</v>
      </c>
      <c r="Y23" s="39">
        <f>[1]!FF_ERR(N23,W23)</f>
        <v>-3.8136478694434714</v>
      </c>
    </row>
    <row r="24" spans="5:25" ht="12.75">
      <c r="E24">
        <f t="shared" si="6"/>
        <v>4</v>
      </c>
      <c r="F24" s="41">
        <f>[1]!FF_RAND(-F23)</f>
        <v>0.8455222249031067</v>
      </c>
      <c r="G24" s="41">
        <f>[1]!FF_RAND(-G23)</f>
        <v>0.1480652093887329</v>
      </c>
      <c r="H24" s="41">
        <f>[1]!FF_RAND(-H23)</f>
        <v>0.44820183515548706</v>
      </c>
      <c r="I24" s="41">
        <f>[1]!FF_RAND(-I23)</f>
        <v>0.5537868738174438</v>
      </c>
      <c r="J24" s="41">
        <f>[1]!FF_RAND(-J23)</f>
        <v>0.928474485874176</v>
      </c>
      <c r="K24" s="38">
        <f>[1]!FF_SIMCHANGE(F24,G24,SIM2_StepParam)+K23</f>
        <v>50.43373375103318</v>
      </c>
      <c r="L24" s="38">
        <f>[1]!FF_SIMCHANGE(H24,I24,SIM2_TrendParam)+L23</f>
        <v>-0.10257343111141684</v>
      </c>
      <c r="M24" s="38">
        <f t="shared" si="7"/>
        <v>-0.5128671555570842</v>
      </c>
      <c r="N24" s="38">
        <f t="shared" si="8"/>
        <v>49.9208665954761</v>
      </c>
      <c r="O24" s="38">
        <f>[1]!FF_SIMERR(J24,SIM2_SimParam)</f>
        <v>7.322617738655297</v>
      </c>
      <c r="P24" s="63">
        <f t="shared" si="9"/>
        <v>57</v>
      </c>
      <c r="Q24" s="37">
        <f>[1]!FF_EXP(P24,Q23,SIM2_Exp1)</f>
        <v>52.40293766830666</v>
      </c>
      <c r="R24" s="38">
        <f>[1]!FF_CONSTANT(Q15:Q24,SIM2_Exp_t1)</f>
        <v>51.38136822405297</v>
      </c>
      <c r="S24" s="40">
        <f>[1]!FF_ERR(P24,R24)</f>
        <v>5.61863177594703</v>
      </c>
      <c r="T24" s="39">
        <f>[1]!FF_ERR(N24,R24)</f>
        <v>-1.4605016285768713</v>
      </c>
      <c r="U24" s="37">
        <f>[1]!FF_EXP_A(P24,U23,V23,SIM2_AlphaT1)</f>
        <v>54.15481755291715</v>
      </c>
      <c r="V24" s="40">
        <f>[1]!FF_EXP_B(U24,U23,V23,SIM2_BetaT1)</f>
        <v>0.3162579202874207</v>
      </c>
      <c r="W24" s="38">
        <f>[1]!FF_LINEAR(U15:U24,V15:V24,SIM2_ExpT_t1)</f>
        <v>53.52255476386853</v>
      </c>
      <c r="X24" s="40">
        <f>[1]!FF_ERR(P24,W24)</f>
        <v>3.477445236131473</v>
      </c>
      <c r="Y24" s="39">
        <f>[1]!FF_ERR(N24,W24)</f>
        <v>-3.6016881683924282</v>
      </c>
    </row>
    <row r="25" spans="5:25" ht="12.75">
      <c r="E25">
        <f t="shared" si="6"/>
        <v>5</v>
      </c>
      <c r="F25" s="41">
        <f>[1]!FF_RAND(-F24)</f>
        <v>0.10473769903182983</v>
      </c>
      <c r="G25" s="41">
        <f>[1]!FF_RAND(-G24)</f>
        <v>0.3158159852027893</v>
      </c>
      <c r="H25" s="41">
        <f>[1]!FF_RAND(-H24)</f>
        <v>0.5077576041221619</v>
      </c>
      <c r="I25" s="41">
        <f>[1]!FF_RAND(-I24)</f>
        <v>0.9548583030700684</v>
      </c>
      <c r="J25" s="41">
        <f>[1]!FF_RAND(-J24)</f>
        <v>0.8107149004936218</v>
      </c>
      <c r="K25" s="38">
        <f>[1]!FF_SIMCHANGE(F25,G25,SIM2_StepParam)+K24</f>
        <v>50.43373375103318</v>
      </c>
      <c r="L25" s="38">
        <f>[1]!FF_SIMCHANGE(H25,I25,SIM2_TrendParam)+L24</f>
        <v>-0.10257343111141684</v>
      </c>
      <c r="M25" s="38">
        <f t="shared" si="7"/>
        <v>-0.615440586668501</v>
      </c>
      <c r="N25" s="38">
        <f t="shared" si="8"/>
        <v>49.81829316436468</v>
      </c>
      <c r="O25" s="38">
        <f>[1]!FF_SIMERR(J25,SIM2_SimParam)</f>
        <v>4.4026682849441645</v>
      </c>
      <c r="P25" s="63">
        <f t="shared" si="9"/>
        <v>54</v>
      </c>
      <c r="Q25" s="37">
        <f>[1]!FF_EXP(P25,Q24,SIM2_Exp1)</f>
        <v>52.6933126463593</v>
      </c>
      <c r="R25" s="38">
        <f>[1]!FF_CONSTANT(Q16:Q25,SIM2_Exp_t1)</f>
        <v>52.40293766830666</v>
      </c>
      <c r="S25" s="40">
        <f>[1]!FF_ERR(P25,R25)</f>
        <v>1.597062331693337</v>
      </c>
      <c r="T25" s="39">
        <f>[1]!FF_ERR(N25,R25)</f>
        <v>-2.5846445039419805</v>
      </c>
      <c r="U25" s="37">
        <f>[1]!FF_EXP_A(P25,U24,V24,SIM2_AlphaT1)</f>
        <v>54.385425384614805</v>
      </c>
      <c r="V25" s="40">
        <f>[1]!FF_EXP_B(U25,U24,V24,SIM2_BetaT1)</f>
        <v>0.30068517644335924</v>
      </c>
      <c r="W25" s="38">
        <f>[1]!FF_LINEAR(U16:U25,V16:V25,SIM2_ExpT_t1)</f>
        <v>54.47107547320457</v>
      </c>
      <c r="X25" s="40">
        <f>[1]!FF_ERR(P25,W25)</f>
        <v>-0.47107547320457144</v>
      </c>
      <c r="Y25" s="39">
        <f>[1]!FF_ERR(N25,W25)</f>
        <v>-4.652782308839889</v>
      </c>
    </row>
    <row r="26" spans="5:25" ht="12.75">
      <c r="E26">
        <f t="shared" si="6"/>
        <v>6</v>
      </c>
      <c r="F26" s="41">
        <f>[1]!FF_RAND(-F25)</f>
        <v>0.26633286476135254</v>
      </c>
      <c r="G26" s="41">
        <f>[1]!FF_RAND(-G25)</f>
        <v>0.3906957507133484</v>
      </c>
      <c r="H26" s="41">
        <f>[1]!FF_RAND(-H25)</f>
        <v>0.5380755066871643</v>
      </c>
      <c r="I26" s="41">
        <f>[1]!FF_RAND(-I25)</f>
        <v>0.7515219449996948</v>
      </c>
      <c r="J26" s="41">
        <f>[1]!FF_RAND(-J25)</f>
        <v>0.6816938519477844</v>
      </c>
      <c r="K26" s="38">
        <f>[1]!FF_SIMCHANGE(F26,G26,SIM2_StepParam)+K25</f>
        <v>50.43373375103318</v>
      </c>
      <c r="L26" s="38">
        <f>[1]!FF_SIMCHANGE(H26,I26,SIM2_TrendParam)+L25</f>
        <v>-0.10257343111141684</v>
      </c>
      <c r="M26" s="38">
        <f t="shared" si="7"/>
        <v>-0.7180140177799178</v>
      </c>
      <c r="N26" s="38">
        <f t="shared" si="8"/>
        <v>49.715719733253266</v>
      </c>
      <c r="O26" s="38">
        <f>[1]!FF_SIMERR(J26,SIM2_SimParam)</f>
        <v>2.3622033672363605</v>
      </c>
      <c r="P26" s="63">
        <f t="shared" si="9"/>
        <v>52</v>
      </c>
      <c r="Q26" s="37">
        <f>[1]!FF_EXP(P26,Q25,SIM2_Exp1)</f>
        <v>52.56725579780991</v>
      </c>
      <c r="R26" s="38">
        <f>[1]!FF_CONSTANT(Q17:Q26,SIM2_Exp_t1)</f>
        <v>52.6933126463593</v>
      </c>
      <c r="S26" s="40">
        <f>[1]!FF_ERR(P26,R26)</f>
        <v>-0.6933126463593027</v>
      </c>
      <c r="T26" s="39">
        <f>[1]!FF_ERR(N26,R26)</f>
        <v>-2.9775929131060366</v>
      </c>
      <c r="U26" s="37">
        <f>[1]!FF_EXP_A(P26,U25,V25,SIM2_AlphaT1)</f>
        <v>54.197726808128984</v>
      </c>
      <c r="V26" s="40">
        <f>[1]!FF_EXP_B(U26,U25,V25,SIM2_BetaT1)</f>
        <v>0.2118881278098772</v>
      </c>
      <c r="W26" s="38">
        <f>[1]!FF_LINEAR(U17:U26,V17:V26,SIM2_ExpT_t1)</f>
        <v>54.686110561058165</v>
      </c>
      <c r="X26" s="40">
        <f>[1]!FF_ERR(P26,W26)</f>
        <v>-2.6861105610581646</v>
      </c>
      <c r="Y26" s="39">
        <f>[1]!FF_ERR(N26,W26)</f>
        <v>-4.9703908278048985</v>
      </c>
    </row>
    <row r="27" spans="5:25" ht="12.75">
      <c r="E27">
        <f t="shared" si="6"/>
        <v>7</v>
      </c>
      <c r="F27" s="41">
        <f>[1]!FF_RAND(-F26)</f>
        <v>0.437960684299469</v>
      </c>
      <c r="G27" s="41">
        <f>[1]!FF_RAND(-G26)</f>
        <v>0.033458173274993896</v>
      </c>
      <c r="H27" s="41">
        <f>[1]!FF_RAND(-H26)</f>
        <v>0.478982150554657</v>
      </c>
      <c r="I27" s="41">
        <f>[1]!FF_RAND(-I26)</f>
        <v>0.23689723014831543</v>
      </c>
      <c r="J27" s="41">
        <f>[1]!FF_RAND(-J26)</f>
        <v>0.6406564116477966</v>
      </c>
      <c r="K27" s="38">
        <f>[1]!FF_SIMCHANGE(F27,G27,SIM2_StepParam)+K26</f>
        <v>50.43373375103318</v>
      </c>
      <c r="L27" s="38">
        <f>[1]!FF_SIMCHANGE(H27,I27,SIM2_TrendParam)+L26</f>
        <v>-0.10257343111141684</v>
      </c>
      <c r="M27" s="38">
        <f t="shared" si="7"/>
        <v>-0.8205874488913346</v>
      </c>
      <c r="N27" s="38">
        <f t="shared" si="8"/>
        <v>49.61314630214184</v>
      </c>
      <c r="O27" s="38">
        <f>[1]!FF_SIMERR(J27,SIM2_SimParam)</f>
        <v>1.8010703135960782</v>
      </c>
      <c r="P27" s="63">
        <f t="shared" si="9"/>
        <v>51</v>
      </c>
      <c r="Q27" s="37">
        <f>[1]!FF_EXP(P27,Q26,SIM2_Exp1)</f>
        <v>52.28230018971577</v>
      </c>
      <c r="R27" s="38">
        <f>[1]!FF_CONSTANT(Q18:Q27,SIM2_Exp_t1)</f>
        <v>52.56725579780991</v>
      </c>
      <c r="S27" s="40">
        <f>[1]!FF_ERR(P27,R27)</f>
        <v>-1.5672557978099135</v>
      </c>
      <c r="T27" s="39">
        <f>[1]!FF_ERR(N27,R27)</f>
        <v>-2.954109495668071</v>
      </c>
      <c r="U27" s="37">
        <f>[1]!FF_EXP_A(P27,U26,V26,SIM2_AlphaT1)</f>
        <v>53.78968492911099</v>
      </c>
      <c r="V27" s="40">
        <f>[1]!FF_EXP_B(U27,U26,V26,SIM2_BetaT1)</f>
        <v>0.09917357775474547</v>
      </c>
      <c r="W27" s="38">
        <f>[1]!FF_LINEAR(U18:U27,V18:V27,SIM2_ExpT_t1)</f>
        <v>54.40961493593886</v>
      </c>
      <c r="X27" s="40">
        <f>[1]!FF_ERR(P27,W27)</f>
        <v>-3.409614935938862</v>
      </c>
      <c r="Y27" s="39">
        <f>[1]!FF_ERR(N27,W27)</f>
        <v>-4.796468633797019</v>
      </c>
    </row>
    <row r="28" spans="5:25" ht="12.75">
      <c r="E28">
        <f t="shared" si="6"/>
        <v>8</v>
      </c>
      <c r="F28" s="41">
        <f>[1]!FF_RAND(-F27)</f>
        <v>0.9976713061332703</v>
      </c>
      <c r="G28" s="41">
        <f>[1]!FF_RAND(-G27)</f>
        <v>0.3649632930755615</v>
      </c>
      <c r="H28" s="41">
        <f>[1]!FF_RAND(-H27)</f>
        <v>0.6580366492271423</v>
      </c>
      <c r="I28" s="41">
        <f>[1]!FF_RAND(-I27)</f>
        <v>0.4573512673377991</v>
      </c>
      <c r="J28" s="41">
        <f>[1]!FF_RAND(-J27)</f>
        <v>0.67307049036026</v>
      </c>
      <c r="K28" s="38">
        <f>[1]!FF_SIMCHANGE(F28,G28,SIM2_StepParam)+K27</f>
        <v>50.43373375103318</v>
      </c>
      <c r="L28" s="38">
        <f>[1]!FF_SIMCHANGE(H28,I28,SIM2_TrendParam)+L27</f>
        <v>-0.10257343111141684</v>
      </c>
      <c r="M28" s="38">
        <f t="shared" si="7"/>
        <v>-0.9231608800027514</v>
      </c>
      <c r="N28" s="38">
        <f t="shared" si="8"/>
        <v>49.510572871030426</v>
      </c>
      <c r="O28" s="38">
        <f>[1]!FF_SIMERR(J28,SIM2_SimParam)</f>
        <v>2.2420385690325446</v>
      </c>
      <c r="P28" s="63">
        <f t="shared" si="9"/>
        <v>52</v>
      </c>
      <c r="Q28" s="37">
        <f>[1]!FF_EXP(P28,Q27,SIM2_Exp1)</f>
        <v>52.23097288096505</v>
      </c>
      <c r="R28" s="38">
        <f>[1]!FF_CONSTANT(Q19:Q28,SIM2_Exp_t1)</f>
        <v>52.28230018971577</v>
      </c>
      <c r="S28" s="40">
        <f>[1]!FF_ERR(P28,R28)</f>
        <v>-0.28230018971576953</v>
      </c>
      <c r="T28" s="39">
        <f>[1]!FF_ERR(N28,R28)</f>
        <v>-2.7717273186853433</v>
      </c>
      <c r="U28" s="37">
        <f>[1]!FF_EXP_A(P28,U27,V27,SIM2_AlphaT1)</f>
        <v>53.54542967720063</v>
      </c>
      <c r="V28" s="40">
        <f>[1]!FF_EXP_B(U28,U27,V27,SIM2_BetaT1)</f>
        <v>0.03673197050018507</v>
      </c>
      <c r="W28" s="38">
        <f>[1]!FF_LINEAR(U19:U28,V19:V28,SIM2_ExpT_t1)</f>
        <v>53.88885850686574</v>
      </c>
      <c r="X28" s="40">
        <f>[1]!FF_ERR(P28,W28)</f>
        <v>-1.8888585068657378</v>
      </c>
      <c r="Y28" s="39">
        <f>[1]!FF_ERR(N28,W28)</f>
        <v>-4.3782856358353115</v>
      </c>
    </row>
    <row r="29" spans="5:25" ht="12.75">
      <c r="E29">
        <f t="shared" si="6"/>
        <v>9</v>
      </c>
      <c r="F29" s="41">
        <f>[1]!FF_RAND(-F28)</f>
        <v>0.5329340100288391</v>
      </c>
      <c r="G29" s="41">
        <f>[1]!FF_RAND(-G28)</f>
        <v>0.7006703019142151</v>
      </c>
      <c r="H29" s="41">
        <f>[1]!FF_RAND(-H28)</f>
        <v>0.0823555588722229</v>
      </c>
      <c r="I29" s="41">
        <f>[1]!FF_RAND(-I28)</f>
        <v>0.2963668704032898</v>
      </c>
      <c r="J29" s="41">
        <f>[1]!FF_RAND(-J28)</f>
        <v>0.9729229807853699</v>
      </c>
      <c r="K29" s="38">
        <f>[1]!FF_SIMCHANGE(F29,G29,SIM2_StepParam)+K28</f>
        <v>50.43373375103318</v>
      </c>
      <c r="L29" s="38">
        <f>[1]!FF_SIMCHANGE(H29,I29,SIM2_TrendParam)+L28</f>
        <v>-0.15606129445371453</v>
      </c>
      <c r="M29" s="38">
        <f t="shared" si="7"/>
        <v>-1.0792221744564658</v>
      </c>
      <c r="N29" s="38">
        <f t="shared" si="8"/>
        <v>49.35451157657671</v>
      </c>
      <c r="O29" s="38">
        <f>[1]!FF_SIMERR(J29,SIM2_SimParam)</f>
        <v>9.628006517959772</v>
      </c>
      <c r="P29" s="63">
        <f t="shared" si="9"/>
        <v>59</v>
      </c>
      <c r="Q29" s="37">
        <f>[1]!FF_EXP(P29,Q28,SIM2_Exp1)</f>
        <v>53.46170512110463</v>
      </c>
      <c r="R29" s="38">
        <f>[1]!FF_CONSTANT(Q20:Q29,SIM2_Exp_t1)</f>
        <v>52.23097288096505</v>
      </c>
      <c r="S29" s="40">
        <f>[1]!FF_ERR(P29,R29)</f>
        <v>6.769027119034952</v>
      </c>
      <c r="T29" s="39">
        <f>[1]!FF_ERR(N29,R29)</f>
        <v>-2.876461304388336</v>
      </c>
      <c r="U29" s="37">
        <f>[1]!FF_EXP_A(P29,U28,V28,SIM2_AlphaT1)</f>
        <v>54.56722319565779</v>
      </c>
      <c r="V29" s="40">
        <f>[1]!FF_EXP_B(U29,U28,V28,SIM2_BetaT1)</f>
        <v>0.21583407546638425</v>
      </c>
      <c r="W29" s="38">
        <f>[1]!FF_LINEAR(U20:U29,V20:V29,SIM2_ExpT_t1)</f>
        <v>53.582161647700815</v>
      </c>
      <c r="X29" s="40">
        <f>[1]!FF_ERR(P29,W29)</f>
        <v>5.417838352299185</v>
      </c>
      <c r="Y29" s="39">
        <f>[1]!FF_ERR(N29,W29)</f>
        <v>-4.227650071124103</v>
      </c>
    </row>
    <row r="30" spans="5:25" ht="12.75">
      <c r="E30">
        <f t="shared" si="6"/>
        <v>10</v>
      </c>
      <c r="F30" s="41">
        <f>[1]!FF_RAND(-F29)</f>
        <v>0.8506078124046326</v>
      </c>
      <c r="G30" s="41">
        <f>[1]!FF_RAND(-G29)</f>
        <v>0.0038930773735046387</v>
      </c>
      <c r="H30" s="41">
        <f>[1]!FF_RAND(-H29)</f>
        <v>0.839637041091919</v>
      </c>
      <c r="I30" s="41">
        <f>[1]!FF_RAND(-I29)</f>
        <v>0.07013458013534546</v>
      </c>
      <c r="J30" s="41">
        <f>[1]!FF_RAND(-J29)</f>
        <v>0.5070813298225403</v>
      </c>
      <c r="K30" s="38">
        <f>[1]!FF_SIMCHANGE(F30,G30,SIM2_StepParam)+K29</f>
        <v>50.43373375103318</v>
      </c>
      <c r="L30" s="38">
        <f>[1]!FF_SIMCHANGE(H30,I30,SIM2_TrendParam)+L29</f>
        <v>-0.15606129445371453</v>
      </c>
      <c r="M30" s="38">
        <f t="shared" si="7"/>
        <v>-1.2352834689101804</v>
      </c>
      <c r="N30" s="38">
        <f t="shared" si="8"/>
        <v>49.198450282123</v>
      </c>
      <c r="O30" s="38">
        <f>[1]!FF_SIMERR(J30,SIM2_SimParam)</f>
        <v>0.08875550993098086</v>
      </c>
      <c r="P30" s="63">
        <f t="shared" si="9"/>
        <v>49</v>
      </c>
      <c r="Q30" s="37">
        <f>[1]!FF_EXP(P30,Q29,SIM2_Exp1)</f>
        <v>52.6504859840003</v>
      </c>
      <c r="R30" s="38">
        <f>[1]!FF_CONSTANT(Q21:Q30,SIM2_Exp_t1)</f>
        <v>53.46170512110463</v>
      </c>
      <c r="S30" s="40">
        <f>[1]!FF_ERR(P30,R30)</f>
        <v>-4.461705121104629</v>
      </c>
      <c r="T30" s="39">
        <f>[1]!FF_ERR(N30,R30)</f>
        <v>-4.263254838981631</v>
      </c>
      <c r="U30" s="37">
        <f>[1]!FF_EXP_A(P30,U29,V29,SIM2_AlphaT1)</f>
        <v>53.73159228140186</v>
      </c>
      <c r="V30" s="40">
        <f>[1]!FF_EXP_B(U30,U29,V29,SIM2_BetaT1)</f>
        <v>0.02465861709212741</v>
      </c>
      <c r="W30" s="38">
        <f>[1]!FF_LINEAR(U21:U30,V21:V30,SIM2_ExpT_t1)</f>
        <v>54.78305727112417</v>
      </c>
      <c r="X30" s="40">
        <f>[1]!FF_ERR(P30,W30)</f>
        <v>-5.7830572711241715</v>
      </c>
      <c r="Y30" s="39">
        <f>[1]!FF_ERR(N30,W30)</f>
        <v>-5.584606989001173</v>
      </c>
    </row>
    <row r="31" spans="5:25" ht="12.75">
      <c r="E31">
        <f t="shared" si="6"/>
        <v>11</v>
      </c>
      <c r="F31" s="41">
        <f>[1]!FF_RAND(-F30)</f>
        <v>0.7522006630897522</v>
      </c>
      <c r="G31" s="41">
        <f>[1]!FF_RAND(-G30)</f>
        <v>0.5737239122390747</v>
      </c>
      <c r="H31" s="41">
        <f>[1]!FF_RAND(-H30)</f>
        <v>0.7473322153091431</v>
      </c>
      <c r="I31" s="41">
        <f>[1]!FF_RAND(-I30)</f>
        <v>0.12805771827697754</v>
      </c>
      <c r="J31" s="41">
        <f>[1]!FF_RAND(-J30)</f>
        <v>0.728458821773529</v>
      </c>
      <c r="K31" s="38">
        <f>[1]!FF_SIMCHANGE(F31,G31,SIM2_StepParam)+K30</f>
        <v>50.43373375103318</v>
      </c>
      <c r="L31" s="38">
        <f>[1]!FF_SIMCHANGE(H31,I31,SIM2_TrendParam)+L30</f>
        <v>-0.15606129445371453</v>
      </c>
      <c r="M31" s="38">
        <f t="shared" si="7"/>
        <v>-1.391344763363895</v>
      </c>
      <c r="N31" s="38">
        <f t="shared" si="8"/>
        <v>49.042388987669284</v>
      </c>
      <c r="O31" s="38">
        <f>[1]!FF_SIMERR(J31,SIM2_SimParam)</f>
        <v>3.0407916570814795</v>
      </c>
      <c r="P31" s="63">
        <f t="shared" si="9"/>
        <v>52</v>
      </c>
      <c r="Q31" s="37">
        <f>[1]!FF_EXP(P31,Q30,SIM2_Exp1)</f>
        <v>52.53221580156643</v>
      </c>
      <c r="R31" s="38">
        <f>[1]!FF_CONSTANT(Q22:Q31,SIM2_Exp_t1)</f>
        <v>52.6504859840003</v>
      </c>
      <c r="S31" s="40">
        <f>[1]!FF_ERR(P31,R31)</f>
        <v>-0.6504859840002979</v>
      </c>
      <c r="T31" s="39">
        <f>[1]!FF_ERR(N31,R31)</f>
        <v>-3.608096996331014</v>
      </c>
      <c r="U31" s="37">
        <f>[1]!FF_EXP_A(P31,U30,V30,SIM2_AlphaT1)</f>
        <v>53.436932543796836</v>
      </c>
      <c r="V31" s="40">
        <f>[1]!FF_EXP_B(U31,U30,V30,SIM2_BetaT1)</f>
        <v>-0.03339926731034158</v>
      </c>
      <c r="W31" s="38">
        <f>[1]!FF_LINEAR(U22:U31,V22:V31,SIM2_ExpT_t1)</f>
        <v>53.75625089849399</v>
      </c>
      <c r="X31" s="40">
        <f>[1]!FF_ERR(P31,W31)</f>
        <v>-1.7562508984939882</v>
      </c>
      <c r="Y31" s="39">
        <f>[1]!FF_ERR(N31,W31)</f>
        <v>-4.713861910824704</v>
      </c>
    </row>
    <row r="32" spans="5:25" ht="12.75">
      <c r="E32">
        <f t="shared" si="6"/>
        <v>12</v>
      </c>
      <c r="F32" s="41">
        <f>[1]!FF_RAND(-F31)</f>
        <v>0.6085793375968933</v>
      </c>
      <c r="G32" s="41">
        <f>[1]!FF_RAND(-G31)</f>
        <v>0.17776203155517578</v>
      </c>
      <c r="H32" s="41">
        <f>[1]!FF_RAND(-H31)</f>
        <v>0.0490269660949707</v>
      </c>
      <c r="I32" s="41">
        <f>[1]!FF_RAND(-I31)</f>
        <v>0.9255347847938538</v>
      </c>
      <c r="J32" s="41">
        <f>[1]!FF_RAND(-J31)</f>
        <v>0.21776872873306274</v>
      </c>
      <c r="K32" s="38">
        <f>[1]!FF_SIMCHANGE(F32,G32,SIM2_StepParam)+K31</f>
        <v>50.43373375103318</v>
      </c>
      <c r="L32" s="38">
        <f>[1]!FF_SIMCHANGE(H32,I32,SIM2_TrendParam)+L31</f>
        <v>-0.011729291278774312</v>
      </c>
      <c r="M32" s="38">
        <f t="shared" si="7"/>
        <v>-1.4030740546426692</v>
      </c>
      <c r="N32" s="38">
        <f t="shared" si="8"/>
        <v>49.030659696390515</v>
      </c>
      <c r="O32" s="38">
        <f>[1]!FF_SIMERR(J32,SIM2_SimParam)</f>
        <v>-3.8987537987430567</v>
      </c>
      <c r="P32" s="63">
        <f t="shared" si="9"/>
        <v>45</v>
      </c>
      <c r="Q32" s="37">
        <f>[1]!FF_EXP(P32,Q31,SIM2_Exp1)</f>
        <v>51.162721978649344</v>
      </c>
      <c r="R32" s="38">
        <f>[1]!FF_CONSTANT(Q23:Q32,SIM2_Exp_t1)</f>
        <v>52.53221580156643</v>
      </c>
      <c r="S32" s="40">
        <f>[1]!FF_ERR(P32,R32)</f>
        <v>-7.53221580156643</v>
      </c>
      <c r="T32" s="39">
        <f>[1]!FF_ERR(N32,R32)</f>
        <v>-3.501556105175915</v>
      </c>
      <c r="U32" s="37">
        <f>[1]!FF_EXP_A(P32,U31,V31,SIM2_AlphaT1)</f>
        <v>51.87561808977171</v>
      </c>
      <c r="V32" s="40">
        <f>[1]!FF_EXP_B(U32,U31,V31,SIM2_BetaT1)</f>
        <v>-0.31120203681037834</v>
      </c>
      <c r="W32" s="38">
        <f>[1]!FF_LINEAR(U23:U32,V23:V32,SIM2_ExpT_t1)</f>
        <v>53.40353327648649</v>
      </c>
      <c r="X32" s="40">
        <f>[1]!FF_ERR(P32,W32)</f>
        <v>-8.403533276486492</v>
      </c>
      <c r="Y32" s="39">
        <f>[1]!FF_ERR(N32,W32)</f>
        <v>-4.372873580095977</v>
      </c>
    </row>
    <row r="33" spans="5:25" ht="12.75">
      <c r="E33">
        <f t="shared" si="6"/>
        <v>13</v>
      </c>
      <c r="F33" s="41">
        <f>[1]!FF_RAND(-F32)</f>
        <v>0.98097163438797</v>
      </c>
      <c r="G33" s="41">
        <f>[1]!FF_RAND(-G32)</f>
        <v>0.27732521295547485</v>
      </c>
      <c r="H33" s="41">
        <f>[1]!FF_RAND(-H32)</f>
        <v>0.7748878002166748</v>
      </c>
      <c r="I33" s="41">
        <f>[1]!FF_RAND(-I32)</f>
        <v>0.6139675974845886</v>
      </c>
      <c r="J33" s="41">
        <f>[1]!FF_RAND(-J32)</f>
        <v>0.9967077374458313</v>
      </c>
      <c r="K33" s="38">
        <f>[1]!FF_SIMCHANGE(F33,G33,SIM2_StepParam)+K32</f>
        <v>50.43373375103318</v>
      </c>
      <c r="L33" s="38">
        <f>[1]!FF_SIMCHANGE(H33,I33,SIM2_TrendParam)+L32</f>
        <v>-0.011729291278774312</v>
      </c>
      <c r="M33" s="38">
        <f t="shared" si="7"/>
        <v>-1.4148033459214435</v>
      </c>
      <c r="N33" s="38">
        <f t="shared" si="8"/>
        <v>49.01893040511174</v>
      </c>
      <c r="O33" s="38">
        <f>[1]!FF_SIMERR(J33,SIM2_SimParam)</f>
        <v>13.585813737867447</v>
      </c>
      <c r="P33" s="63">
        <f t="shared" si="9"/>
        <v>63</v>
      </c>
      <c r="Q33" s="37">
        <f>[1]!FF_EXP(P33,Q32,SIM2_Exp1)</f>
        <v>53.31495441030917</v>
      </c>
      <c r="R33" s="38">
        <f>[1]!FF_CONSTANT(Q24:Q33,SIM2_Exp_t1)</f>
        <v>51.162721978649344</v>
      </c>
      <c r="S33" s="40">
        <f>[1]!FF_ERR(P33,R33)</f>
        <v>11.837278021350656</v>
      </c>
      <c r="T33" s="39">
        <f>[1]!FF_ERR(N33,R33)</f>
        <v>-2.143791573537605</v>
      </c>
      <c r="U33" s="37">
        <f>[1]!FF_EXP_A(P33,U32,V32,SIM2_AlphaT1)</f>
        <v>53.64361319620599</v>
      </c>
      <c r="V33" s="40">
        <f>[1]!FF_EXP_B(U33,U32,V32,SIM2_BetaT1)</f>
        <v>0.06683381868226884</v>
      </c>
      <c r="W33" s="38">
        <f>[1]!FF_LINEAR(U24:U33,V24:V33,SIM2_ExpT_t1)</f>
        <v>51.564416052961334</v>
      </c>
      <c r="X33" s="40">
        <f>[1]!FF_ERR(P33,W33)</f>
        <v>11.435583947038666</v>
      </c>
      <c r="Y33" s="39">
        <f>[1]!FF_ERR(N33,W33)</f>
        <v>-2.5454856478495955</v>
      </c>
    </row>
    <row r="34" spans="5:25" ht="12.75">
      <c r="E34">
        <f t="shared" si="6"/>
        <v>14</v>
      </c>
      <c r="F34" s="41">
        <f>[1]!FF_RAND(-F33)</f>
        <v>0.16420978307724</v>
      </c>
      <c r="G34" s="41">
        <f>[1]!FF_RAND(-G33)</f>
        <v>0.7144138216972351</v>
      </c>
      <c r="H34" s="41">
        <f>[1]!FF_RAND(-H33)</f>
        <v>0.005544781684875488</v>
      </c>
      <c r="I34" s="41">
        <f>[1]!FF_RAND(-I33)</f>
        <v>0.38863497972488403</v>
      </c>
      <c r="J34" s="41">
        <f>[1]!FF_RAND(-J33)</f>
        <v>0.207333505153656</v>
      </c>
      <c r="K34" s="38">
        <f>[1]!FF_SIMCHANGE(F34,G34,SIM2_StepParam)+K33</f>
        <v>50.43373375103318</v>
      </c>
      <c r="L34" s="38">
        <f>[1]!FF_SIMCHANGE(H34,I34,SIM2_TrendParam)+L33</f>
        <v>-0.04001716013839343</v>
      </c>
      <c r="M34" s="38">
        <f t="shared" si="7"/>
        <v>-1.454820506059837</v>
      </c>
      <c r="N34" s="38">
        <f t="shared" si="8"/>
        <v>48.97891324497334</v>
      </c>
      <c r="O34" s="38">
        <f>[1]!FF_SIMERR(J34,SIM2_SimParam)</f>
        <v>-4.078540264584399</v>
      </c>
      <c r="P34" s="63">
        <f t="shared" si="9"/>
        <v>45</v>
      </c>
      <c r="Q34" s="37">
        <f>[1]!FF_EXP(P34,Q33,SIM2_Exp1)</f>
        <v>51.80314447247024</v>
      </c>
      <c r="R34" s="38">
        <f>[1]!FF_CONSTANT(Q25:Q34,SIM2_Exp_t1)</f>
        <v>53.31495441030917</v>
      </c>
      <c r="S34" s="40">
        <f>[1]!FF_ERR(P34,R34)</f>
        <v>-8.31495441030917</v>
      </c>
      <c r="T34" s="39">
        <f>[1]!FF_ERR(N34,R34)</f>
        <v>-4.336041165335828</v>
      </c>
      <c r="U34" s="37">
        <f>[1]!FF_EXP_A(P34,U33,V33,SIM2_AlphaT1)</f>
        <v>52.126729328619206</v>
      </c>
      <c r="V34" s="40">
        <f>[1]!FF_EXP_B(U34,U33,V33,SIM2_BetaT1)</f>
        <v>-0.22111486013000725</v>
      </c>
      <c r="W34" s="38">
        <f>[1]!FF_LINEAR(U25:U34,V25:V34,SIM2_ExpT_t1)</f>
        <v>53.71044701488826</v>
      </c>
      <c r="X34" s="40">
        <f>[1]!FF_ERR(P34,W34)</f>
        <v>-8.71044701488826</v>
      </c>
      <c r="Y34" s="39">
        <f>[1]!FF_ERR(N34,W34)</f>
        <v>-4.731533769914918</v>
      </c>
    </row>
    <row r="35" spans="5:25" ht="12.75">
      <c r="E35">
        <f t="shared" si="6"/>
        <v>15</v>
      </c>
      <c r="F35" s="41">
        <f>[1]!FF_RAND(-F34)</f>
        <v>0.6916611790657043</v>
      </c>
      <c r="G35" s="41">
        <f>[1]!FF_RAND(-G34)</f>
        <v>0.12391740083694458</v>
      </c>
      <c r="H35" s="41">
        <f>[1]!FF_RAND(-H34)</f>
        <v>0.6531611680984497</v>
      </c>
      <c r="I35" s="41">
        <f>[1]!FF_RAND(-I34)</f>
        <v>0.62614506483078</v>
      </c>
      <c r="J35" s="41">
        <f>[1]!FF_RAND(-J34)</f>
        <v>0.09019213914871216</v>
      </c>
      <c r="K35" s="38">
        <f>[1]!FF_SIMCHANGE(F35,G35,SIM2_StepParam)+K34</f>
        <v>50.43373375103318</v>
      </c>
      <c r="L35" s="38">
        <f>[1]!FF_SIMCHANGE(H35,I35,SIM2_TrendParam)+L34</f>
        <v>-0.04001716013839343</v>
      </c>
      <c r="M35" s="38">
        <f t="shared" si="7"/>
        <v>-1.4948376661982303</v>
      </c>
      <c r="N35" s="38">
        <f t="shared" si="8"/>
        <v>48.93889608483495</v>
      </c>
      <c r="O35" s="38">
        <f>[1]!FF_SIMERR(J35,SIM2_SimParam)</f>
        <v>-6.697865791287613</v>
      </c>
      <c r="P35" s="63">
        <f t="shared" si="9"/>
        <v>42</v>
      </c>
      <c r="Q35" s="37">
        <f>[1]!FF_EXP(P35,Q34,SIM2_Exp1)</f>
        <v>50.02075451526538</v>
      </c>
      <c r="R35" s="38">
        <f>[1]!FF_CONSTANT(Q26:Q35,SIM2_Exp_t1)</f>
        <v>51.80314447247024</v>
      </c>
      <c r="S35" s="40">
        <f>[1]!FF_ERR(P35,R35)</f>
        <v>-9.803144472470237</v>
      </c>
      <c r="T35" s="39">
        <f>[1]!FF_ERR(N35,R35)</f>
        <v>-2.8642483876352856</v>
      </c>
      <c r="U35" s="37">
        <f>[1]!FF_EXP_A(P35,U34,V34,SIM2_AlphaT1)</f>
        <v>50.104593602362016</v>
      </c>
      <c r="V35" s="40">
        <f>[1]!FF_EXP_B(U35,U34,V34,SIM2_BetaT1)</f>
        <v>-0.5485732091848776</v>
      </c>
      <c r="W35" s="38">
        <f>[1]!FF_LINEAR(U26:U35,V26:V35,SIM2_ExpT_t1)</f>
        <v>51.9056144684892</v>
      </c>
      <c r="X35" s="40">
        <f>[1]!FF_ERR(P35,W35)</f>
        <v>-9.905614468489198</v>
      </c>
      <c r="Y35" s="39">
        <f>[1]!FF_ERR(N35,W35)</f>
        <v>-2.9667183836542463</v>
      </c>
    </row>
    <row r="36" spans="5:25" ht="12.75">
      <c r="E36">
        <f t="shared" si="6"/>
        <v>16</v>
      </c>
      <c r="F36" s="41">
        <f>[1]!FF_RAND(-F35)</f>
        <v>0.46573489904403687</v>
      </c>
      <c r="G36" s="41">
        <f>[1]!FF_RAND(-G35)</f>
        <v>0.7855122089385986</v>
      </c>
      <c r="H36" s="41">
        <f>[1]!FF_RAND(-H35)</f>
        <v>0.7832002639770508</v>
      </c>
      <c r="I36" s="41">
        <f>[1]!FF_RAND(-I35)</f>
        <v>0.14995414018630981</v>
      </c>
      <c r="J36" s="41">
        <f>[1]!FF_RAND(-J35)</f>
        <v>0.13007473945617676</v>
      </c>
      <c r="K36" s="38">
        <f>[1]!FF_SIMCHANGE(F36,G36,SIM2_StepParam)+K35</f>
        <v>50.43373375103318</v>
      </c>
      <c r="L36" s="38">
        <f>[1]!FF_SIMCHANGE(H36,I36,SIM2_TrendParam)+L35</f>
        <v>-0.04001716013839343</v>
      </c>
      <c r="M36" s="38">
        <f t="shared" si="7"/>
        <v>-1.5348548263366237</v>
      </c>
      <c r="N36" s="38">
        <f t="shared" si="8"/>
        <v>48.898878924696554</v>
      </c>
      <c r="O36" s="38">
        <f>[1]!FF_SIMERR(J36,SIM2_SimParam)</f>
        <v>-5.630190607431553</v>
      </c>
      <c r="P36" s="63">
        <f t="shared" si="9"/>
        <v>43</v>
      </c>
      <c r="Q36" s="37">
        <f>[1]!FF_EXP(P36,Q35,SIM2_Exp1)</f>
        <v>48.74425365626535</v>
      </c>
      <c r="R36" s="38">
        <f>[1]!FF_CONSTANT(Q27:Q36,SIM2_Exp_t1)</f>
        <v>50.02075451526538</v>
      </c>
      <c r="S36" s="40">
        <f>[1]!FF_ERR(P36,R36)</f>
        <v>-7.020754515265381</v>
      </c>
      <c r="T36" s="39">
        <f>[1]!FF_ERR(N36,R36)</f>
        <v>-1.121875590568827</v>
      </c>
      <c r="U36" s="37">
        <f>[1]!FF_EXP_A(P36,U35,V35,SIM2_AlphaT1)</f>
        <v>48.36401664980227</v>
      </c>
      <c r="V36" s="40">
        <f>[1]!FF_EXP_B(U36,U35,V35,SIM2_BetaT1)</f>
        <v>-0.7653011689847597</v>
      </c>
      <c r="W36" s="38">
        <f>[1]!FF_LINEAR(U27:U36,V27:V36,SIM2_ExpT_t1)</f>
        <v>49.556020393177135</v>
      </c>
      <c r="X36" s="40">
        <f>[1]!FF_ERR(P36,W36)</f>
        <v>-6.5560203931771355</v>
      </c>
      <c r="Y36" s="39">
        <f>[1]!FF_ERR(N36,W36)</f>
        <v>-0.6571414684805816</v>
      </c>
    </row>
    <row r="37" spans="5:25" ht="12.75">
      <c r="E37">
        <f t="shared" si="6"/>
        <v>17</v>
      </c>
      <c r="F37" s="41">
        <f>[1]!FF_RAND(-F36)</f>
        <v>0.552461564540863</v>
      </c>
      <c r="G37" s="41">
        <f>[1]!FF_RAND(-G36)</f>
        <v>0.079628586769104</v>
      </c>
      <c r="H37" s="41">
        <f>[1]!FF_RAND(-H36)</f>
        <v>0.38710153102874756</v>
      </c>
      <c r="I37" s="41">
        <f>[1]!FF_RAND(-I36)</f>
        <v>0.30755311250686646</v>
      </c>
      <c r="J37" s="41">
        <f>[1]!FF_RAND(-J36)</f>
        <v>0.10054928064346313</v>
      </c>
      <c r="K37" s="38">
        <f>[1]!FF_SIMCHANGE(F37,G37,SIM2_StepParam)+K36</f>
        <v>50.43373375103318</v>
      </c>
      <c r="L37" s="38">
        <f>[1]!FF_SIMCHANGE(H37,I37,SIM2_TrendParam)+L36</f>
        <v>-0.04001716013839343</v>
      </c>
      <c r="M37" s="38">
        <f t="shared" si="7"/>
        <v>-1.5748719864750171</v>
      </c>
      <c r="N37" s="38">
        <f t="shared" si="8"/>
        <v>48.85886176455816</v>
      </c>
      <c r="O37" s="38">
        <f>[1]!FF_SIMERR(J37,SIM2_SimParam)</f>
        <v>-6.392141796704609</v>
      </c>
      <c r="P37" s="63">
        <f t="shared" si="9"/>
        <v>42</v>
      </c>
      <c r="Q37" s="37">
        <f>[1]!FF_EXP(P37,Q36,SIM2_Exp1)</f>
        <v>47.518025682218116</v>
      </c>
      <c r="R37" s="38">
        <f>[1]!FF_CONSTANT(Q28:Q37,SIM2_Exp_t1)</f>
        <v>48.74425365626535</v>
      </c>
      <c r="S37" s="40">
        <f>[1]!FF_ERR(P37,R37)</f>
        <v>-6.74425365626535</v>
      </c>
      <c r="T37" s="39">
        <f>[1]!FF_ERR(N37,R37)</f>
        <v>0.11460810829281343</v>
      </c>
      <c r="U37" s="37">
        <f>[1]!FF_EXP_A(P37,U36,V36,SIM2_AlphaT1)</f>
        <v>46.58076718124074</v>
      </c>
      <c r="V37" s="40">
        <f>[1]!FF_EXP_B(U37,U36,V36,SIM2_BetaT1)</f>
        <v>-0.9503826835145766</v>
      </c>
      <c r="W37" s="38">
        <f>[1]!FF_LINEAR(U28:U37,V28:V37,SIM2_ExpT_t1)</f>
        <v>47.5987154808175</v>
      </c>
      <c r="X37" s="40">
        <f>[1]!FF_ERR(P37,W37)</f>
        <v>-5.5987154808175035</v>
      </c>
      <c r="Y37" s="39">
        <f>[1]!FF_ERR(N37,W37)</f>
        <v>1.26014628374066</v>
      </c>
    </row>
    <row r="38" spans="5:25" ht="12.75">
      <c r="E38">
        <f t="shared" si="6"/>
        <v>18</v>
      </c>
      <c r="F38" s="41">
        <f>[1]!FF_RAND(-F37)</f>
        <v>0.4542565941810608</v>
      </c>
      <c r="G38" s="41">
        <f>[1]!FF_RAND(-G37)</f>
        <v>0.29229140281677246</v>
      </c>
      <c r="H38" s="41">
        <f>[1]!FF_RAND(-H37)</f>
        <v>0.22335845232009888</v>
      </c>
      <c r="I38" s="41">
        <f>[1]!FF_RAND(-I37)</f>
        <v>0.8538472056388855</v>
      </c>
      <c r="J38" s="41">
        <f>[1]!FF_RAND(-J37)</f>
        <v>0.8834564685821533</v>
      </c>
      <c r="K38" s="38">
        <f>[1]!FF_SIMCHANGE(F38,G38,SIM2_StepParam)+K37</f>
        <v>50.43373375103318</v>
      </c>
      <c r="L38" s="38">
        <f>[1]!FF_SIMCHANGE(H38,I38,SIM2_TrendParam)+L37</f>
        <v>-0.04001716013839343</v>
      </c>
      <c r="M38" s="38">
        <f t="shared" si="7"/>
        <v>-1.6148891466134105</v>
      </c>
      <c r="N38" s="38">
        <f t="shared" si="8"/>
        <v>48.81884460441977</v>
      </c>
      <c r="O38" s="38">
        <f>[1]!FF_SIMERR(J38,SIM2_SimParam)</f>
        <v>5.96222324715904</v>
      </c>
      <c r="P38" s="63">
        <f t="shared" si="9"/>
        <v>55</v>
      </c>
      <c r="Q38" s="37">
        <f>[1]!FF_EXP(P38,Q37,SIM2_Exp1)</f>
        <v>48.87838468962941</v>
      </c>
      <c r="R38" s="38">
        <f>[1]!FF_CONSTANT(Q29:Q38,SIM2_Exp_t1)</f>
        <v>47.518025682218116</v>
      </c>
      <c r="S38" s="40">
        <f>[1]!FF_ERR(P38,R38)</f>
        <v>7.481974317781884</v>
      </c>
      <c r="T38" s="39">
        <f>[1]!FF_ERR(N38,R38)</f>
        <v>1.3008189222016568</v>
      </c>
      <c r="U38" s="37">
        <f>[1]!FF_EXP_A(P38,U37,V37,SIM2_AlphaT1)</f>
        <v>47.333951003455276</v>
      </c>
      <c r="V38" s="40">
        <f>[1]!FF_EXP_B(U38,U37,V37,SIM2_BetaT1)</f>
        <v>-0.6406433096056033</v>
      </c>
      <c r="W38" s="38">
        <f>[1]!FF_LINEAR(U29:U38,V29:V38,SIM2_ExpT_t1)</f>
        <v>45.63038449772616</v>
      </c>
      <c r="X38" s="40">
        <f>[1]!FF_ERR(P38,W38)</f>
        <v>9.369615502273838</v>
      </c>
      <c r="Y38" s="39">
        <f>[1]!FF_ERR(N38,W38)</f>
        <v>3.1884601066936114</v>
      </c>
    </row>
    <row r="39" spans="5:25" ht="12.75">
      <c r="E39">
        <f t="shared" si="6"/>
        <v>19</v>
      </c>
      <c r="F39" s="41">
        <f>[1]!FF_RAND(-F38)</f>
        <v>0.4457942843437195</v>
      </c>
      <c r="G39" s="41">
        <f>[1]!FF_RAND(-G38)</f>
        <v>0.7421703934669495</v>
      </c>
      <c r="H39" s="41">
        <f>[1]!FF_RAND(-H38)</f>
        <v>0.2157638669013977</v>
      </c>
      <c r="I39" s="41">
        <f>[1]!FF_RAND(-I38)</f>
        <v>0.2432149052619934</v>
      </c>
      <c r="J39" s="41">
        <f>[1]!FF_RAND(-J38)</f>
        <v>0.17446768283843994</v>
      </c>
      <c r="K39" s="38">
        <f>[1]!FF_SIMCHANGE(F39,G39,SIM2_StepParam)+K38</f>
        <v>50.43373375103318</v>
      </c>
      <c r="L39" s="38">
        <f>[1]!FF_SIMCHANGE(H39,I39,SIM2_TrendParam)+L38</f>
        <v>-0.04001716013839343</v>
      </c>
      <c r="M39" s="38">
        <f t="shared" si="7"/>
        <v>-1.654906306751804</v>
      </c>
      <c r="N39" s="38">
        <f t="shared" si="8"/>
        <v>48.778827444281376</v>
      </c>
      <c r="O39" s="38">
        <f>[1]!FF_SIMERR(J39,SIM2_SimParam)</f>
        <v>-4.683281280193176</v>
      </c>
      <c r="P39" s="63">
        <f t="shared" si="9"/>
        <v>44</v>
      </c>
      <c r="Q39" s="37">
        <f>[1]!FF_EXP(P39,Q38,SIM2_Exp1)</f>
        <v>47.991405628717295</v>
      </c>
      <c r="R39" s="38">
        <f>[1]!FF_CONSTANT(Q30:Q39,SIM2_Exp_t1)</f>
        <v>48.87838468962941</v>
      </c>
      <c r="S39" s="40">
        <f>[1]!FF_ERR(P39,R39)</f>
        <v>-4.8783846896294065</v>
      </c>
      <c r="T39" s="39">
        <f>[1]!FF_ERR(N39,R39)</f>
        <v>-0.09955724534803068</v>
      </c>
      <c r="U39" s="37">
        <f>[1]!FF_EXP_A(P39,U38,V38,SIM2_AlphaT1)</f>
        <v>46.20361537128304</v>
      </c>
      <c r="V39" s="40">
        <f>[1]!FF_EXP_B(U39,U38,V38,SIM2_BetaT1)</f>
        <v>-0.7296782799984395</v>
      </c>
      <c r="W39" s="38">
        <f>[1]!FF_LINEAR(U30:U39,V30:V39,SIM2_ExpT_t1)</f>
        <v>46.693307693849675</v>
      </c>
      <c r="X39" s="40">
        <f>[1]!FF_ERR(P39,W39)</f>
        <v>-2.6933076938496754</v>
      </c>
      <c r="Y39" s="39">
        <f>[1]!FF_ERR(N39,W39)</f>
        <v>2.0855197504317005</v>
      </c>
    </row>
    <row r="40" spans="5:25" ht="12.75">
      <c r="E40">
        <f t="shared" si="6"/>
        <v>20</v>
      </c>
      <c r="F40" s="41">
        <f>[1]!FF_RAND(-F39)</f>
        <v>0.38841384649276733</v>
      </c>
      <c r="G40" s="41">
        <f>[1]!FF_RAND(-G39)</f>
        <v>0.06298655271530151</v>
      </c>
      <c r="H40" s="41">
        <f>[1]!FF_RAND(-H39)</f>
        <v>0.10572701692581177</v>
      </c>
      <c r="I40" s="41">
        <f>[1]!FF_RAND(-I39)</f>
        <v>0.8720176815986633</v>
      </c>
      <c r="J40" s="41">
        <f>[1]!FF_RAND(-J39)</f>
        <v>0.7060175538063049</v>
      </c>
      <c r="K40" s="38">
        <f>[1]!FF_SIMCHANGE(F40,G40,SIM2_StepParam)+K39</f>
        <v>50.43373375103318</v>
      </c>
      <c r="L40" s="38">
        <f>[1]!FF_SIMCHANGE(H40,I40,SIM2_TrendParam)+L39</f>
        <v>-0.04001716013839343</v>
      </c>
      <c r="M40" s="38">
        <f t="shared" si="7"/>
        <v>-1.6949234668901973</v>
      </c>
      <c r="N40" s="38">
        <f t="shared" si="8"/>
        <v>48.738810284142986</v>
      </c>
      <c r="O40" s="38">
        <f>[1]!FF_SIMERR(J40,SIM2_SimParam)</f>
        <v>2.7089371771688597</v>
      </c>
      <c r="P40" s="63">
        <f t="shared" si="9"/>
        <v>51</v>
      </c>
      <c r="Q40" s="37">
        <f>[1]!FF_EXP(P40,Q39,SIM2_Exp1)</f>
        <v>48.53842280343471</v>
      </c>
      <c r="R40" s="38">
        <f>[1]!FF_CONSTANT(Q31:Q40,SIM2_Exp_t1)</f>
        <v>47.991405628717295</v>
      </c>
      <c r="S40" s="40">
        <f>[1]!FF_ERR(P40,R40)</f>
        <v>3.0085943712827046</v>
      </c>
      <c r="T40" s="39">
        <f>[1]!FF_ERR(N40,R40)</f>
        <v>0.7474046554256901</v>
      </c>
      <c r="U40" s="37">
        <f>[1]!FF_EXP_A(P40,U39,V39,SIM2_AlphaT1)</f>
        <v>46.47867583190368</v>
      </c>
      <c r="V40" s="40">
        <f>[1]!FF_EXP_B(U40,U39,V39,SIM2_BetaT1)</f>
        <v>-0.5469985035325079</v>
      </c>
      <c r="W40" s="38">
        <f>[1]!FF_LINEAR(U31:U40,V31:V40,SIM2_ExpT_t1)</f>
        <v>45.473937091284604</v>
      </c>
      <c r="X40" s="40">
        <f>[1]!FF_ERR(P40,W40)</f>
        <v>5.526062908715396</v>
      </c>
      <c r="Y40" s="39">
        <f>[1]!FF_ERR(N40,W40)</f>
        <v>3.2648731928583814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8"/>
  <sheetViews>
    <sheetView workbookViewId="0" topLeftCell="A1">
      <selection activeCell="C35" sqref="C35"/>
    </sheetView>
  </sheetViews>
  <sheetFormatPr defaultColWidth="11.00390625" defaultRowHeight="12.75"/>
  <cols>
    <col min="1" max="1" width="16.75390625" style="0" bestFit="1" customWidth="1"/>
    <col min="2" max="14" width="7.75390625" style="0" customWidth="1"/>
  </cols>
  <sheetData>
    <row r="1" spans="1:7" ht="12.75">
      <c r="A1" s="1" t="s">
        <v>80</v>
      </c>
      <c r="D1" t="s">
        <v>91</v>
      </c>
      <c r="G1" t="s">
        <v>91</v>
      </c>
    </row>
    <row r="2" spans="1:8" ht="12.75">
      <c r="A2" s="1" t="s">
        <v>81</v>
      </c>
      <c r="B2" t="s">
        <v>8</v>
      </c>
      <c r="C2" s="12" t="s">
        <v>93</v>
      </c>
      <c r="D2" s="12" t="s">
        <v>92</v>
      </c>
      <c r="E2" s="12" t="s">
        <v>93</v>
      </c>
      <c r="G2" s="12" t="s">
        <v>92</v>
      </c>
      <c r="H2" s="12" t="s">
        <v>93</v>
      </c>
    </row>
    <row r="3" spans="1:8" ht="12.75">
      <c r="A3" s="1" t="s">
        <v>91</v>
      </c>
      <c r="C3" s="12">
        <v>1</v>
      </c>
      <c r="D3" s="12">
        <v>10</v>
      </c>
      <c r="E3" s="45">
        <v>2</v>
      </c>
      <c r="G3" s="12">
        <v>10</v>
      </c>
      <c r="H3" s="45">
        <v>2</v>
      </c>
    </row>
    <row r="4" spans="1:14" ht="36.75">
      <c r="A4" s="1" t="s">
        <v>83</v>
      </c>
      <c r="B4" s="3" t="s">
        <v>9</v>
      </c>
      <c r="C4" s="3" t="s">
        <v>10</v>
      </c>
      <c r="D4" s="3" t="str">
        <f>CONCATENATE(B4," MA(",PORT1_MA1,")")</f>
        <v>Invest. 1 MA(10)</v>
      </c>
      <c r="E4" s="3" t="str">
        <f>CONCATENATE(B4," Fore(",PORT1_MA_t1,")")</f>
        <v>Invest. 1 Fore(2)</v>
      </c>
      <c r="F4" s="3" t="str">
        <f>CONCATENATE(B4," Err(",PORT1_MA_t1,")")</f>
        <v>Invest. 1 Err(2)</v>
      </c>
      <c r="G4" s="3" t="str">
        <f>CONCATENATE(C4," MA(",PORT1_MA2,")")</f>
        <v>Invest. 2 MA(10)</v>
      </c>
      <c r="H4" s="3" t="str">
        <f>CONCATENATE(C4," Fore(",PORT1_MA_t2,")")</f>
        <v>Invest. 2 Fore(2)</v>
      </c>
      <c r="I4" s="3" t="str">
        <f>CONCATENATE(C4," Err(",PORT1_MA_t2,")")</f>
        <v>Invest. 2 Err(2)</v>
      </c>
      <c r="J4" s="3" t="str">
        <f>CONCATENATE(B4," Units")</f>
        <v>Invest. 1 Units</v>
      </c>
      <c r="K4" s="3" t="str">
        <f>CONCATENATE(C4," Units")</f>
        <v>Invest. 2 Units</v>
      </c>
      <c r="L4" s="3" t="s">
        <v>11</v>
      </c>
      <c r="M4" s="3" t="str">
        <f>CONCATENATE("Portfolio Fore(",PORT1_t,")")</f>
        <v>Portfolio Fore(1)</v>
      </c>
      <c r="N4" s="3" t="str">
        <f>CONCATENATE("Portfolio Err(",PORT1_t,")")</f>
        <v>Portfolio Err(1)</v>
      </c>
    </row>
    <row r="5" spans="1:14" ht="12.75">
      <c r="A5" s="1" t="s">
        <v>84</v>
      </c>
      <c r="B5" s="28">
        <f aca="true" t="shared" si="0" ref="B5:N5">AVERAGE(B19:B28)</f>
        <v>52.857142857142854</v>
      </c>
      <c r="C5" s="26">
        <f t="shared" si="0"/>
        <v>47.714285714285715</v>
      </c>
      <c r="D5" s="27">
        <f t="shared" si="0"/>
        <v>52.12626953125</v>
      </c>
      <c r="E5" s="28">
        <f t="shared" si="0"/>
        <v>51.85061687893338</v>
      </c>
      <c r="F5" s="29">
        <f t="shared" si="0"/>
        <v>1.8666674296061199</v>
      </c>
      <c r="G5" s="27">
        <f t="shared" si="0"/>
        <v>48.15726203918457</v>
      </c>
      <c r="H5" s="28">
        <f t="shared" si="0"/>
        <v>48.359259287516274</v>
      </c>
      <c r="I5" s="29">
        <f t="shared" si="0"/>
        <v>-1.1166667938232422</v>
      </c>
      <c r="J5" s="27">
        <f t="shared" si="0"/>
        <v>3.1</v>
      </c>
      <c r="K5" s="29">
        <f t="shared" si="0"/>
        <v>2.5</v>
      </c>
      <c r="L5" s="56">
        <f t="shared" si="0"/>
        <v>228.71428571428572</v>
      </c>
      <c r="M5" s="28">
        <f t="shared" si="0"/>
        <v>301.8678927951389</v>
      </c>
      <c r="N5" s="28">
        <f t="shared" si="0"/>
        <v>-1.2666651407877605</v>
      </c>
    </row>
    <row r="6" spans="1:14" ht="12.75">
      <c r="A6" s="1" t="s">
        <v>85</v>
      </c>
      <c r="B6" s="28">
        <f aca="true" t="shared" si="1" ref="B6:N6">STDEV(B19:B28)</f>
        <v>5.241773600241641</v>
      </c>
      <c r="C6" s="26">
        <f t="shared" si="1"/>
        <v>3.0937725468153667</v>
      </c>
      <c r="D6" s="27">
        <f t="shared" si="1"/>
        <v>0.829752629079393</v>
      </c>
      <c r="E6" s="28">
        <f t="shared" si="1"/>
        <v>0.8557023512079244</v>
      </c>
      <c r="F6" s="29">
        <f t="shared" si="1"/>
        <v>5.959753904787679</v>
      </c>
      <c r="G6" s="27">
        <f t="shared" si="1"/>
        <v>0.6983621747599531</v>
      </c>
      <c r="H6" s="28">
        <f t="shared" si="1"/>
        <v>0.7291123783963926</v>
      </c>
      <c r="I6" s="29">
        <f t="shared" si="1"/>
        <v>3.21211277707315</v>
      </c>
      <c r="J6" s="27">
        <f t="shared" si="1"/>
        <v>1.197218999737865</v>
      </c>
      <c r="K6" s="29">
        <f t="shared" si="1"/>
        <v>1.0801234497346435</v>
      </c>
      <c r="L6" s="56">
        <f t="shared" si="1"/>
        <v>77.86679712970154</v>
      </c>
      <c r="M6" s="28">
        <f t="shared" si="1"/>
        <v>97.36655513061261</v>
      </c>
      <c r="N6" s="28">
        <f t="shared" si="1"/>
        <v>20.4350368394953</v>
      </c>
    </row>
    <row r="7" spans="1:14" ht="12.75">
      <c r="A7" s="1" t="s">
        <v>86</v>
      </c>
      <c r="B7" s="32" t="s">
        <v>89</v>
      </c>
      <c r="C7" s="30" t="s">
        <v>89</v>
      </c>
      <c r="D7" s="31" t="s">
        <v>89</v>
      </c>
      <c r="E7" s="32" t="s">
        <v>89</v>
      </c>
      <c r="F7" s="29">
        <f>[1]!FF_MAD(F19:F28)</f>
        <v>4.833333492279053</v>
      </c>
      <c r="G7" s="31" t="s">
        <v>89</v>
      </c>
      <c r="H7" s="32" t="s">
        <v>89</v>
      </c>
      <c r="I7" s="29">
        <f>[1]!FF_MAD(I19:I28)</f>
        <v>2.7833335399627686</v>
      </c>
      <c r="J7" s="31" t="s">
        <v>89</v>
      </c>
      <c r="K7" s="65" t="s">
        <v>89</v>
      </c>
      <c r="L7" s="57" t="s">
        <v>89</v>
      </c>
      <c r="M7" s="32" t="s">
        <v>89</v>
      </c>
      <c r="N7" s="32">
        <f>[1]!FF_MAD(N19:N28)</f>
        <v>15.933334350585938</v>
      </c>
    </row>
    <row r="8" ht="12.75">
      <c r="A8" s="1" t="s">
        <v>87</v>
      </c>
    </row>
    <row r="9" spans="1:14" ht="12.75">
      <c r="A9" s="4">
        <v>-9</v>
      </c>
      <c r="B9" s="10">
        <v>52</v>
      </c>
      <c r="C9" s="18">
        <v>45</v>
      </c>
      <c r="D9" s="34" t="s">
        <v>89</v>
      </c>
      <c r="E9" s="35" t="s">
        <v>89</v>
      </c>
      <c r="F9" s="36" t="s">
        <v>89</v>
      </c>
      <c r="G9" s="34" t="s">
        <v>89</v>
      </c>
      <c r="H9" s="35" t="s">
        <v>89</v>
      </c>
      <c r="I9" s="36" t="s">
        <v>89</v>
      </c>
      <c r="J9" s="42">
        <v>1</v>
      </c>
      <c r="K9" s="42">
        <v>1</v>
      </c>
      <c r="L9" s="53">
        <f>[1]!FF_SUMPRODUCT(B9:C9,J9:K9,1,1,1,1)</f>
        <v>97</v>
      </c>
      <c r="M9" s="35" t="s">
        <v>89</v>
      </c>
      <c r="N9" s="35" t="s">
        <v>89</v>
      </c>
    </row>
    <row r="10" spans="1:14" ht="12.75">
      <c r="A10" s="4">
        <f aca="true" t="shared" si="2" ref="A10:A18">A9+1</f>
        <v>-8</v>
      </c>
      <c r="B10" s="10">
        <v>55</v>
      </c>
      <c r="C10" s="18">
        <v>56</v>
      </c>
      <c r="D10" s="34" t="s">
        <v>89</v>
      </c>
      <c r="E10" s="35" t="s">
        <v>89</v>
      </c>
      <c r="F10" s="36" t="s">
        <v>89</v>
      </c>
      <c r="G10" s="34" t="s">
        <v>89</v>
      </c>
      <c r="H10" s="35" t="s">
        <v>89</v>
      </c>
      <c r="I10" s="36" t="s">
        <v>89</v>
      </c>
      <c r="J10" s="42">
        <v>1</v>
      </c>
      <c r="K10" s="42">
        <v>1</v>
      </c>
      <c r="L10" s="53">
        <f>[1]!FF_SUMPRODUCT(B10:C10,J10:K10,1,1,1,1)</f>
        <v>111</v>
      </c>
      <c r="M10" s="35" t="s">
        <v>89</v>
      </c>
      <c r="N10" s="35" t="s">
        <v>89</v>
      </c>
    </row>
    <row r="11" spans="1:14" ht="12.75">
      <c r="A11" s="4">
        <f t="shared" si="2"/>
        <v>-7</v>
      </c>
      <c r="B11" s="10">
        <v>49</v>
      </c>
      <c r="C11" s="18">
        <v>53</v>
      </c>
      <c r="D11" s="34" t="s">
        <v>89</v>
      </c>
      <c r="E11" s="35" t="s">
        <v>89</v>
      </c>
      <c r="F11" s="36" t="s">
        <v>89</v>
      </c>
      <c r="G11" s="34" t="s">
        <v>89</v>
      </c>
      <c r="H11" s="35" t="s">
        <v>89</v>
      </c>
      <c r="I11" s="36" t="s">
        <v>89</v>
      </c>
      <c r="J11" s="42">
        <v>1</v>
      </c>
      <c r="K11" s="42">
        <v>1</v>
      </c>
      <c r="L11" s="53">
        <f>[1]!FF_SUMPRODUCT(B11:C11,J11:K11,1,1,1,1)</f>
        <v>102</v>
      </c>
      <c r="M11" s="35" t="s">
        <v>89</v>
      </c>
      <c r="N11" s="35" t="s">
        <v>89</v>
      </c>
    </row>
    <row r="12" spans="1:14" ht="12.75">
      <c r="A12" s="4">
        <f t="shared" si="2"/>
        <v>-6</v>
      </c>
      <c r="B12" s="10">
        <v>50</v>
      </c>
      <c r="C12" s="18">
        <v>49</v>
      </c>
      <c r="D12" s="34" t="s">
        <v>89</v>
      </c>
      <c r="E12" s="35" t="s">
        <v>89</v>
      </c>
      <c r="F12" s="36" t="s">
        <v>89</v>
      </c>
      <c r="G12" s="34" t="s">
        <v>89</v>
      </c>
      <c r="H12" s="35" t="s">
        <v>89</v>
      </c>
      <c r="I12" s="36" t="s">
        <v>89</v>
      </c>
      <c r="J12" s="42">
        <v>1</v>
      </c>
      <c r="K12" s="42">
        <v>1</v>
      </c>
      <c r="L12" s="53">
        <f>[1]!FF_SUMPRODUCT(B12:C12,J12:K12,1,1,1,1)</f>
        <v>99</v>
      </c>
      <c r="M12" s="35" t="s">
        <v>89</v>
      </c>
      <c r="N12" s="35" t="s">
        <v>89</v>
      </c>
    </row>
    <row r="13" spans="1:14" ht="12.75">
      <c r="A13" s="4">
        <f t="shared" si="2"/>
        <v>-5</v>
      </c>
      <c r="B13" s="10">
        <v>48</v>
      </c>
      <c r="C13" s="18">
        <v>46</v>
      </c>
      <c r="D13" s="34" t="s">
        <v>89</v>
      </c>
      <c r="E13" s="35" t="s">
        <v>89</v>
      </c>
      <c r="F13" s="36" t="s">
        <v>89</v>
      </c>
      <c r="G13" s="34" t="s">
        <v>89</v>
      </c>
      <c r="H13" s="35" t="s">
        <v>89</v>
      </c>
      <c r="I13" s="36" t="s">
        <v>89</v>
      </c>
      <c r="J13" s="42">
        <v>1</v>
      </c>
      <c r="K13" s="42">
        <v>1</v>
      </c>
      <c r="L13" s="53">
        <f>[1]!FF_SUMPRODUCT(B13:C13,J13:K13,1,1,1,1)</f>
        <v>94</v>
      </c>
      <c r="M13" s="35" t="s">
        <v>89</v>
      </c>
      <c r="N13" s="35" t="s">
        <v>89</v>
      </c>
    </row>
    <row r="14" spans="1:14" ht="12.75">
      <c r="A14" s="4">
        <f t="shared" si="2"/>
        <v>-4</v>
      </c>
      <c r="B14" s="10">
        <v>48</v>
      </c>
      <c r="C14" s="18">
        <v>49</v>
      </c>
      <c r="D14" s="34" t="s">
        <v>89</v>
      </c>
      <c r="E14" s="35" t="s">
        <v>89</v>
      </c>
      <c r="F14" s="36" t="s">
        <v>89</v>
      </c>
      <c r="G14" s="34" t="s">
        <v>89</v>
      </c>
      <c r="H14" s="35" t="s">
        <v>89</v>
      </c>
      <c r="I14" s="36" t="s">
        <v>89</v>
      </c>
      <c r="J14" s="42">
        <v>1</v>
      </c>
      <c r="K14" s="42">
        <v>1</v>
      </c>
      <c r="L14" s="53">
        <f>[1]!FF_SUMPRODUCT(B14:C14,J14:K14,1,1,1,1)</f>
        <v>97</v>
      </c>
      <c r="M14" s="35" t="s">
        <v>89</v>
      </c>
      <c r="N14" s="35" t="s">
        <v>89</v>
      </c>
    </row>
    <row r="15" spans="1:14" ht="12.75">
      <c r="A15" s="4">
        <f t="shared" si="2"/>
        <v>-3</v>
      </c>
      <c r="B15" s="10">
        <v>57</v>
      </c>
      <c r="C15" s="18">
        <v>53</v>
      </c>
      <c r="D15" s="34" t="s">
        <v>89</v>
      </c>
      <c r="E15" s="35" t="s">
        <v>89</v>
      </c>
      <c r="F15" s="36" t="s">
        <v>89</v>
      </c>
      <c r="G15" s="34" t="s">
        <v>89</v>
      </c>
      <c r="H15" s="35" t="s">
        <v>89</v>
      </c>
      <c r="I15" s="36" t="s">
        <v>89</v>
      </c>
      <c r="J15" s="42">
        <v>1</v>
      </c>
      <c r="K15" s="42">
        <v>1</v>
      </c>
      <c r="L15" s="53">
        <f>[1]!FF_SUMPRODUCT(B15:C15,J15:K15,1,1,1,1)</f>
        <v>110</v>
      </c>
      <c r="M15" s="35" t="s">
        <v>89</v>
      </c>
      <c r="N15" s="35" t="s">
        <v>89</v>
      </c>
    </row>
    <row r="16" spans="1:14" ht="12.75">
      <c r="A16" s="4">
        <f t="shared" si="2"/>
        <v>-2</v>
      </c>
      <c r="B16" s="10">
        <v>48</v>
      </c>
      <c r="C16" s="18">
        <v>47</v>
      </c>
      <c r="D16" s="34" t="s">
        <v>89</v>
      </c>
      <c r="E16" s="35" t="s">
        <v>89</v>
      </c>
      <c r="F16" s="36" t="s">
        <v>89</v>
      </c>
      <c r="G16" s="34" t="s">
        <v>89</v>
      </c>
      <c r="H16" s="35" t="s">
        <v>89</v>
      </c>
      <c r="I16" s="36" t="s">
        <v>89</v>
      </c>
      <c r="J16" s="42">
        <v>1</v>
      </c>
      <c r="K16" s="42">
        <v>1</v>
      </c>
      <c r="L16" s="53">
        <f>[1]!FF_SUMPRODUCT(B16:C16,J16:K16,1,1,1,1)</f>
        <v>95</v>
      </c>
      <c r="M16" s="35" t="s">
        <v>89</v>
      </c>
      <c r="N16" s="35" t="s">
        <v>89</v>
      </c>
    </row>
    <row r="17" spans="1:14" ht="12.75">
      <c r="A17" s="4">
        <f t="shared" si="2"/>
        <v>-1</v>
      </c>
      <c r="B17" s="10">
        <v>51</v>
      </c>
      <c r="C17" s="18">
        <v>45</v>
      </c>
      <c r="D17" s="34" t="s">
        <v>89</v>
      </c>
      <c r="E17" s="35" t="s">
        <v>89</v>
      </c>
      <c r="F17" s="36" t="s">
        <v>89</v>
      </c>
      <c r="G17" s="34" t="s">
        <v>89</v>
      </c>
      <c r="H17" s="35" t="s">
        <v>89</v>
      </c>
      <c r="I17" s="36" t="s">
        <v>89</v>
      </c>
      <c r="J17" s="42">
        <v>1</v>
      </c>
      <c r="K17" s="42">
        <v>1</v>
      </c>
      <c r="L17" s="53">
        <f>[1]!FF_SUMPRODUCT(B17:C17,J17:K17,1,1,1,1)</f>
        <v>96</v>
      </c>
      <c r="M17" s="35" t="s">
        <v>89</v>
      </c>
      <c r="N17" s="35" t="s">
        <v>89</v>
      </c>
    </row>
    <row r="18" spans="1:14" ht="12.75">
      <c r="A18" s="4">
        <f t="shared" si="2"/>
        <v>0</v>
      </c>
      <c r="B18" s="11">
        <v>52</v>
      </c>
      <c r="C18" s="19">
        <v>47</v>
      </c>
      <c r="D18" s="34">
        <f>[1]!FF_AVERAGE(B9:B18,PORT1_MA1)</f>
        <v>51</v>
      </c>
      <c r="E18" s="35" t="str">
        <f>[1]!FF_CONSTANT(D9:D18,PORT1_MA_t1)</f>
        <v>***</v>
      </c>
      <c r="F18" s="36" t="s">
        <v>89</v>
      </c>
      <c r="G18" s="34">
        <f>[1]!FF_AVERAGE(C9:C18,PORT1_MA2)</f>
        <v>49</v>
      </c>
      <c r="H18" s="35" t="str">
        <f>[1]!FF_CONSTANT(G9:G18,PORT1_MA_t2)</f>
        <v>***</v>
      </c>
      <c r="I18" s="36" t="s">
        <v>89</v>
      </c>
      <c r="J18" s="42">
        <v>1</v>
      </c>
      <c r="K18" s="42">
        <v>1</v>
      </c>
      <c r="L18" s="53">
        <f>[1]!FF_SUMPRODUCT(B18:C18,J18:K18,1,1,1,1)</f>
        <v>99</v>
      </c>
      <c r="M18" s="35" t="str">
        <f>[1]!FF_SUMPRODUCT(D18:I18,J18:K18,3,1,2,1)</f>
        <v>***</v>
      </c>
      <c r="N18" s="35" t="str">
        <f>[1]!FF_SUMPRODUCT(D18:I18,J18:K18,3,1,3,1)</f>
        <v>***</v>
      </c>
    </row>
    <row r="19" spans="1:14" ht="12.75">
      <c r="A19">
        <f>A18+1</f>
        <v>1</v>
      </c>
      <c r="B19" s="9">
        <v>50</v>
      </c>
      <c r="C19" s="20">
        <v>48</v>
      </c>
      <c r="D19" s="37">
        <f>[1]!FF_AVERAGE(B10:B19,PORT1_MA1)</f>
        <v>50.79999923706055</v>
      </c>
      <c r="E19" s="38" t="str">
        <f>[1]!FF_CONSTANT(D10:D19,PORT1_MA_t1)</f>
        <v>***</v>
      </c>
      <c r="F19" s="39" t="str">
        <f>[1]!FF_ERR(B19,E19)</f>
        <v>***</v>
      </c>
      <c r="G19" s="37">
        <f>[1]!FF_AVERAGE(C10:C19,PORT1_MA2)</f>
        <v>49.29999923706055</v>
      </c>
      <c r="H19" s="38" t="str">
        <f>[1]!FF_CONSTANT(G10:G19,PORT1_MA_t2)</f>
        <v>***</v>
      </c>
      <c r="I19" s="39" t="str">
        <f>[1]!FF_ERR(C19,H19)</f>
        <v>***</v>
      </c>
      <c r="J19" s="25">
        <v>1</v>
      </c>
      <c r="K19" s="25">
        <v>1</v>
      </c>
      <c r="L19" s="64">
        <f>[1]!FF_SUMPRODUCT(B19:C19,J19:K19,1,1,1,1)</f>
        <v>98</v>
      </c>
      <c r="M19" s="40" t="str">
        <f>[1]!FF_SUMPRODUCT(D19:I19,J19:K19,3,1,2,1)</f>
        <v>***</v>
      </c>
      <c r="N19" s="40" t="str">
        <f>[1]!FF_SUMPRODUCT(D19:I19,J19:K19,3,1,3,1)</f>
        <v>***</v>
      </c>
    </row>
    <row r="20" spans="1:14" ht="12.75">
      <c r="A20">
        <f aca="true" t="shared" si="3" ref="A20:A28">A19+1</f>
        <v>2</v>
      </c>
      <c r="B20" s="9">
        <v>58</v>
      </c>
      <c r="C20" s="9">
        <v>54</v>
      </c>
      <c r="D20" s="37">
        <f>[1]!FF_AVERAGE(B11:B20,PORT1_MA1)</f>
        <v>51.099998474121094</v>
      </c>
      <c r="E20" s="38">
        <f>[1]!FF_CONSTANT(D11:D20,PORT1_MA_t1)</f>
        <v>51</v>
      </c>
      <c r="F20" s="39">
        <f>[1]!FF_ERR(B20,E20)</f>
        <v>7</v>
      </c>
      <c r="G20" s="37">
        <f>[1]!FF_AVERAGE(C11:C20,PORT1_MA2)</f>
        <v>49.099998474121094</v>
      </c>
      <c r="H20" s="38">
        <f>[1]!FF_CONSTANT(G11:G20,PORT1_MA_t2)</f>
        <v>49</v>
      </c>
      <c r="I20" s="39">
        <f>[1]!FF_ERR(C20,H20)</f>
        <v>5</v>
      </c>
      <c r="J20" s="25">
        <v>2</v>
      </c>
      <c r="K20" s="25">
        <v>1</v>
      </c>
      <c r="L20" s="64">
        <f>[1]!FF_SUMPRODUCT(B20:C20,J20:K20,1,1,1,1)</f>
        <v>170</v>
      </c>
      <c r="M20" s="40">
        <f>[1]!FF_SUMPRODUCT(D20:I20,J20:K20,3,1,2,1)</f>
        <v>151</v>
      </c>
      <c r="N20" s="40">
        <f>[1]!FF_SUMPRODUCT(D20:I20,J20:K20,3,1,3,1)</f>
        <v>19</v>
      </c>
    </row>
    <row r="21" spans="1:14" ht="12.75">
      <c r="A21">
        <f t="shared" si="3"/>
        <v>3</v>
      </c>
      <c r="B21" s="9">
        <v>54</v>
      </c>
      <c r="C21" s="9">
        <v>47</v>
      </c>
      <c r="D21" s="37">
        <f>[1]!FF_AVERAGE(B12:B21,PORT1_MA1)</f>
        <v>51.599998474121094</v>
      </c>
      <c r="E21" s="38">
        <f>[1]!FF_CONSTANT(D12:D21,PORT1_MA_t1)</f>
        <v>50.79999923706055</v>
      </c>
      <c r="F21" s="39">
        <f>[1]!FF_ERR(B21,E21)</f>
        <v>3.200000762939453</v>
      </c>
      <c r="G21" s="37">
        <f>[1]!FF_AVERAGE(C12:C21,PORT1_MA2)</f>
        <v>48.5</v>
      </c>
      <c r="H21" s="38">
        <f>[1]!FF_CONSTANT(G12:G21,PORT1_MA_t2)</f>
        <v>49.29999923706055</v>
      </c>
      <c r="I21" s="39">
        <f>[1]!FF_ERR(C21,H21)</f>
        <v>-2.299999237060547</v>
      </c>
      <c r="J21" s="25">
        <v>2</v>
      </c>
      <c r="K21" s="25">
        <v>2</v>
      </c>
      <c r="L21" s="64">
        <f>[1]!FF_SUMPRODUCT(B21:C21,J21:K21,1,1,1,1)</f>
        <v>202</v>
      </c>
      <c r="M21" s="40">
        <f>[1]!FF_SUMPRODUCT(D21:I21,J21:K21,3,1,2,1)</f>
        <v>200.1999969482422</v>
      </c>
      <c r="N21" s="40">
        <f>[1]!FF_SUMPRODUCT(D21:I21,J21:K21,3,1,3,1)</f>
        <v>1.8000030517578125</v>
      </c>
    </row>
    <row r="22" spans="1:14" ht="12.75">
      <c r="A22">
        <f t="shared" si="3"/>
        <v>4</v>
      </c>
      <c r="B22" s="9">
        <v>49</v>
      </c>
      <c r="C22" s="9">
        <v>48</v>
      </c>
      <c r="D22" s="37">
        <f>[1]!FF_AVERAGE(B13:B22,PORT1_MA1)</f>
        <v>51.5</v>
      </c>
      <c r="E22" s="38">
        <f>[1]!FF_CONSTANT(D13:D22,PORT1_MA_t1)</f>
        <v>51.099998474121094</v>
      </c>
      <c r="F22" s="39">
        <f>[1]!FF_ERR(B22,E22)</f>
        <v>-2.0999984741210938</v>
      </c>
      <c r="G22" s="37">
        <f>[1]!FF_AVERAGE(C13:C22,PORT1_MA2)</f>
        <v>48.400001525878906</v>
      </c>
      <c r="H22" s="38">
        <f>[1]!FF_CONSTANT(G13:G22,PORT1_MA_t2)</f>
        <v>49.099998474121094</v>
      </c>
      <c r="I22" s="39">
        <f>[1]!FF_ERR(C22,H22)</f>
        <v>-1.0999984741210938</v>
      </c>
      <c r="J22" s="25">
        <v>3</v>
      </c>
      <c r="K22" s="25">
        <v>2</v>
      </c>
      <c r="L22" s="64">
        <f>[1]!FF_SUMPRODUCT(B22:C22,J22:K22,1,1,1,1)</f>
        <v>243</v>
      </c>
      <c r="M22" s="40">
        <f>[1]!FF_SUMPRODUCT(D22:I22,J22:K22,3,1,2,1)</f>
        <v>251.49998474121094</v>
      </c>
      <c r="N22" s="40">
        <f>[1]!FF_SUMPRODUCT(D22:I22,J22:K22,3,1,3,1)</f>
        <v>-8.499992370605469</v>
      </c>
    </row>
    <row r="23" spans="1:14" ht="12.75">
      <c r="A23">
        <f t="shared" si="3"/>
        <v>5</v>
      </c>
      <c r="B23" s="9">
        <v>61</v>
      </c>
      <c r="C23" s="9">
        <v>46</v>
      </c>
      <c r="D23" s="37">
        <f>[1]!FF_AVERAGE(B14:B23,PORT1_MA1)</f>
        <v>52.79999923706055</v>
      </c>
      <c r="E23" s="38">
        <f>[1]!FF_CONSTANT(D14:D23,PORT1_MA_t1)</f>
        <v>51.599998474121094</v>
      </c>
      <c r="F23" s="39">
        <f>[1]!FF_ERR(B23,E23)</f>
        <v>9.400001525878906</v>
      </c>
      <c r="G23" s="37">
        <f>[1]!FF_AVERAGE(C14:C23,PORT1_MA2)</f>
        <v>48.400001525878906</v>
      </c>
      <c r="H23" s="38">
        <f>[1]!FF_CONSTANT(G14:G23,PORT1_MA_t2)</f>
        <v>48.5</v>
      </c>
      <c r="I23" s="39">
        <f>[1]!FF_ERR(C23,H23)</f>
        <v>-2.5</v>
      </c>
      <c r="J23" s="25">
        <v>3</v>
      </c>
      <c r="K23" s="25">
        <v>2</v>
      </c>
      <c r="L23" s="64">
        <f>[1]!FF_SUMPRODUCT(B23:C23,J23:K23,1,1,1,1)</f>
        <v>275</v>
      </c>
      <c r="M23" s="40">
        <f>[1]!FF_SUMPRODUCT(D23:I23,J23:K23,3,1,2,1)</f>
        <v>251.79998779296875</v>
      </c>
      <c r="N23" s="40">
        <f>[1]!FF_SUMPRODUCT(D23:I23,J23:K23,3,1,3,1)</f>
        <v>23.20000457763672</v>
      </c>
    </row>
    <row r="24" spans="1:14" ht="12.75">
      <c r="A24">
        <f t="shared" si="3"/>
        <v>6</v>
      </c>
      <c r="B24" s="9">
        <v>52</v>
      </c>
      <c r="C24" s="9">
        <v>44</v>
      </c>
      <c r="D24" s="37">
        <f>[1]!FF_AVERAGE(B15:B24,PORT1_MA1)</f>
        <v>53.20000076293945</v>
      </c>
      <c r="E24" s="38">
        <f>[1]!FF_CONSTANT(D15:D24,PORT1_MA_t1)</f>
        <v>51.5</v>
      </c>
      <c r="F24" s="39">
        <f>[1]!FF_ERR(B24,E24)</f>
        <v>0.5</v>
      </c>
      <c r="G24" s="37">
        <f>[1]!FF_AVERAGE(C15:C24,PORT1_MA2)</f>
        <v>47.900001525878906</v>
      </c>
      <c r="H24" s="38">
        <f>[1]!FF_CONSTANT(G15:G24,PORT1_MA_t2)</f>
        <v>48.400001525878906</v>
      </c>
      <c r="I24" s="39">
        <f>[1]!FF_ERR(C24,H24)</f>
        <v>-4.400001525878906</v>
      </c>
      <c r="J24" s="25">
        <v>3</v>
      </c>
      <c r="K24" s="25">
        <v>3</v>
      </c>
      <c r="L24" s="64">
        <f>[1]!FF_SUMPRODUCT(B24:C24,J24:K24,1,1,1,1)</f>
        <v>288</v>
      </c>
      <c r="M24" s="40">
        <f>[1]!FF_SUMPRODUCT(D24:I24,J24:K24,3,1,2,1)</f>
        <v>299.70001220703125</v>
      </c>
      <c r="N24" s="40">
        <f>[1]!FF_SUMPRODUCT(D24:I24,J24:K24,3,1,3,1)</f>
        <v>-11.700004577636719</v>
      </c>
    </row>
    <row r="25" spans="1:14" ht="12.75">
      <c r="A25">
        <f t="shared" si="3"/>
        <v>7</v>
      </c>
      <c r="B25" s="9">
        <v>46</v>
      </c>
      <c r="C25" s="9">
        <v>47</v>
      </c>
      <c r="D25" s="37">
        <f>[1]!FF_AVERAGE(B16:B25,PORT1_MA1)</f>
        <v>52.099998474121094</v>
      </c>
      <c r="E25" s="38">
        <f>[1]!FF_CONSTANT(D16:D25,PORT1_MA_t1)</f>
        <v>52.79999923706055</v>
      </c>
      <c r="F25" s="39">
        <f>[1]!FF_ERR(B25,E25)</f>
        <v>-6.799999237060547</v>
      </c>
      <c r="G25" s="37">
        <f>[1]!FF_AVERAGE(C16:C25,PORT1_MA2)</f>
        <v>47.29999923706055</v>
      </c>
      <c r="H25" s="38">
        <f>[1]!FF_CONSTANT(G16:G25,PORT1_MA_t2)</f>
        <v>48.400001525878906</v>
      </c>
      <c r="I25" s="39">
        <f>[1]!FF_ERR(C25,H25)</f>
        <v>-1.4000015258789062</v>
      </c>
      <c r="J25" s="25">
        <v>4</v>
      </c>
      <c r="K25" s="25">
        <v>3</v>
      </c>
      <c r="L25" s="64">
        <f>[1]!FF_SUMPRODUCT(B25:C25,J25:K25,1,1,1,1)</f>
        <v>325</v>
      </c>
      <c r="M25" s="40">
        <f>[1]!FF_SUMPRODUCT(D25:I25,J25:K25,3,1,2,1)</f>
        <v>356.3999938964844</v>
      </c>
      <c r="N25" s="40">
        <f>[1]!FF_SUMPRODUCT(D25:I25,J25:K25,3,1,3,1)</f>
        <v>-31.400001525878906</v>
      </c>
    </row>
    <row r="26" spans="1:14" ht="12.75">
      <c r="A26">
        <f t="shared" si="3"/>
        <v>8</v>
      </c>
      <c r="B26" s="9" t="s">
        <v>89</v>
      </c>
      <c r="C26" s="9" t="s">
        <v>89</v>
      </c>
      <c r="D26" s="37">
        <f>[1]!FF_AVERAGE(B17:B26,PORT1_MA1)</f>
        <v>52.55555725097656</v>
      </c>
      <c r="E26" s="38">
        <f>[1]!FF_CONSTANT(D17:D26,PORT1_MA_t1)</f>
        <v>53.20000076293945</v>
      </c>
      <c r="F26" s="39" t="str">
        <f>[1]!FF_ERR(B26,E26)</f>
        <v>***</v>
      </c>
      <c r="G26" s="37">
        <f>[1]!FF_AVERAGE(C17:C26,PORT1_MA2)</f>
        <v>47.33333206176758</v>
      </c>
      <c r="H26" s="38">
        <f>[1]!FF_CONSTANT(G17:G26,PORT1_MA_t2)</f>
        <v>47.900001525878906</v>
      </c>
      <c r="I26" s="39" t="str">
        <f>[1]!FF_ERR(C26,H26)</f>
        <v>***</v>
      </c>
      <c r="J26" s="25">
        <v>4</v>
      </c>
      <c r="K26" s="25">
        <v>3</v>
      </c>
      <c r="L26" s="64" t="str">
        <f>[1]!FF_SUMPRODUCT(B26:C26,J26:K26,1,1,1,1)</f>
        <v>***</v>
      </c>
      <c r="M26" s="40">
        <f>[1]!FF_SUMPRODUCT(D26:I26,J26:K26,3,1,2,1)</f>
        <v>356.5</v>
      </c>
      <c r="N26" s="40" t="str">
        <f>[1]!FF_SUMPRODUCT(D26:I26,J26:K26,3,1,3,1)</f>
        <v>***</v>
      </c>
    </row>
    <row r="27" spans="1:14" ht="12.75">
      <c r="A27">
        <f t="shared" si="3"/>
        <v>9</v>
      </c>
      <c r="B27" s="9" t="s">
        <v>89</v>
      </c>
      <c r="C27" s="9" t="s">
        <v>89</v>
      </c>
      <c r="D27" s="37">
        <f>[1]!FF_AVERAGE(B18:B27,PORT1_MA1)</f>
        <v>52.75</v>
      </c>
      <c r="E27" s="38">
        <f>[1]!FF_CONSTANT(D18:D27,PORT1_MA_t1)</f>
        <v>52.099998474121094</v>
      </c>
      <c r="F27" s="39" t="str">
        <f>[1]!FF_ERR(B27,E27)</f>
        <v>***</v>
      </c>
      <c r="G27" s="37">
        <f>[1]!FF_AVERAGE(C18:C27,PORT1_MA2)</f>
        <v>47.625</v>
      </c>
      <c r="H27" s="38">
        <f>[1]!FF_CONSTANT(G18:G27,PORT1_MA_t2)</f>
        <v>47.29999923706055</v>
      </c>
      <c r="I27" s="39" t="str">
        <f>[1]!FF_ERR(C27,H27)</f>
        <v>***</v>
      </c>
      <c r="J27" s="25">
        <v>4</v>
      </c>
      <c r="K27" s="25">
        <v>4</v>
      </c>
      <c r="L27" s="64" t="str">
        <f>[1]!FF_SUMPRODUCT(B27:C27,J27:K27,1,1,1,1)</f>
        <v>***</v>
      </c>
      <c r="M27" s="40">
        <f>[1]!FF_SUMPRODUCT(D27:I27,J27:K27,3,1,2,1)</f>
        <v>397.5999755859375</v>
      </c>
      <c r="N27" s="40" t="str">
        <f>[1]!FF_SUMPRODUCT(D27:I27,J27:K27,3,1,3,1)</f>
        <v>***</v>
      </c>
    </row>
    <row r="28" spans="1:14" ht="12.75">
      <c r="A28">
        <f t="shared" si="3"/>
        <v>10</v>
      </c>
      <c r="B28" s="9" t="s">
        <v>89</v>
      </c>
      <c r="C28" s="9" t="s">
        <v>89</v>
      </c>
      <c r="D28" s="37">
        <f>[1]!FF_AVERAGE(B19:B28,PORT1_MA1)</f>
        <v>52.85714340209961</v>
      </c>
      <c r="E28" s="38">
        <f>[1]!FF_CONSTANT(D19:D28,PORT1_MA_t1)</f>
        <v>52.55555725097656</v>
      </c>
      <c r="F28" s="39" t="str">
        <f>[1]!FF_ERR(B28,E28)</f>
        <v>***</v>
      </c>
      <c r="G28" s="37">
        <f>[1]!FF_AVERAGE(C19:C28,PORT1_MA2)</f>
        <v>47.71428680419922</v>
      </c>
      <c r="H28" s="38">
        <f>[1]!FF_CONSTANT(G19:G28,PORT1_MA_t2)</f>
        <v>47.33333206176758</v>
      </c>
      <c r="I28" s="39" t="str">
        <f>[1]!FF_ERR(C28,H28)</f>
        <v>***</v>
      </c>
      <c r="J28" s="25">
        <v>5</v>
      </c>
      <c r="K28" s="25">
        <v>4</v>
      </c>
      <c r="L28" s="64" t="str">
        <f>[1]!FF_SUMPRODUCT(B28:C28,J28:K28,1,1,1,1)</f>
        <v>***</v>
      </c>
      <c r="M28" s="40">
        <f>[1]!FF_SUMPRODUCT(D28:I28,J28:K28,3,1,2,1)</f>
        <v>452.111083984375</v>
      </c>
      <c r="N28" s="40" t="str">
        <f>[1]!FF_SUMPRODUCT(D28:I28,J28:K28,3,1,3,1)</f>
        <v>***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M43"/>
  <sheetViews>
    <sheetView workbookViewId="0" topLeftCell="A1">
      <selection activeCell="H44" sqref="H44"/>
    </sheetView>
  </sheetViews>
  <sheetFormatPr defaultColWidth="11.00390625" defaultRowHeight="12.75"/>
  <cols>
    <col min="1" max="1" width="16.75390625" style="0" bestFit="1" customWidth="1"/>
    <col min="2" max="7" width="6.75390625" style="0" customWidth="1"/>
  </cols>
  <sheetData>
    <row r="1" spans="1:4" ht="12.75">
      <c r="A1" s="1" t="s">
        <v>80</v>
      </c>
      <c r="D1" t="s">
        <v>91</v>
      </c>
    </row>
    <row r="2" spans="1:5" ht="12.75">
      <c r="A2" s="1" t="s">
        <v>81</v>
      </c>
      <c r="B2" t="s">
        <v>12</v>
      </c>
      <c r="D2" s="12" t="s">
        <v>92</v>
      </c>
      <c r="E2" s="12" t="s">
        <v>93</v>
      </c>
    </row>
    <row r="3" spans="1:5" ht="12.75">
      <c r="A3" s="1" t="s">
        <v>91</v>
      </c>
      <c r="D3" s="12">
        <v>10</v>
      </c>
      <c r="E3" s="12">
        <v>0</v>
      </c>
    </row>
    <row r="4" spans="1:7" ht="36.75">
      <c r="A4" s="1" t="s">
        <v>83</v>
      </c>
      <c r="B4" s="3" t="s">
        <v>88</v>
      </c>
      <c r="C4" s="3" t="s">
        <v>90</v>
      </c>
      <c r="D4" s="3" t="str">
        <f>CONCATENATE(C4," MA(",MA3_MA1,")")</f>
        <v>Data MA(10)</v>
      </c>
      <c r="E4" s="3" t="str">
        <f>CONCATENATE(C4," Fore(",MA3_MA_t1,")")</f>
        <v>Data Fore(0)</v>
      </c>
      <c r="F4" s="3" t="str">
        <f>CONCATENATE(C4," Err(",MA3_MA_t1,")")</f>
        <v>Data Err(0)</v>
      </c>
      <c r="G4" s="3" t="s">
        <v>13</v>
      </c>
    </row>
    <row r="5" spans="1:7" ht="12.75">
      <c r="A5" s="1" t="s">
        <v>84</v>
      </c>
      <c r="B5" s="14"/>
      <c r="C5" s="14">
        <f>AVERAGE(C19:C43)</f>
        <v>46.05</v>
      </c>
      <c r="D5" s="27">
        <f>AVERAGE(D19:D43)</f>
        <v>47.0140478515625</v>
      </c>
      <c r="E5" s="28">
        <f>AVERAGE(E19:E43)</f>
        <v>47.0140478515625</v>
      </c>
      <c r="F5" s="29">
        <f>AVERAGE(F19:F43)</f>
        <v>-1.9150003433227538</v>
      </c>
      <c r="G5" s="29">
        <f>AVERAGE(G19:G43)</f>
        <v>-19.340003776550294</v>
      </c>
    </row>
    <row r="6" spans="1:7" ht="12.75">
      <c r="A6" s="1" t="s">
        <v>85</v>
      </c>
      <c r="B6" s="14"/>
      <c r="C6" s="14">
        <f>STDEV(C19:C43)</f>
        <v>4.706937768644767</v>
      </c>
      <c r="D6" s="27">
        <f>STDEV(D19:D43)</f>
        <v>2.758932825583979</v>
      </c>
      <c r="E6" s="28">
        <f>STDEV(E19:E43)</f>
        <v>2.758932825583979</v>
      </c>
      <c r="F6" s="29">
        <f>STDEV(F19:F43)</f>
        <v>4.064645298640627</v>
      </c>
      <c r="G6" s="29">
        <f>STDEV(G19:G43)</f>
        <v>10.662646371219727</v>
      </c>
    </row>
    <row r="7" spans="1:7" ht="12.75">
      <c r="A7" s="1" t="s">
        <v>86</v>
      </c>
      <c r="B7" s="15"/>
      <c r="C7" s="15" t="s">
        <v>89</v>
      </c>
      <c r="D7" s="31" t="s">
        <v>89</v>
      </c>
      <c r="E7" s="32" t="s">
        <v>89</v>
      </c>
      <c r="F7" s="29">
        <f>[1]!FF_MAD(F19:F43)</f>
        <v>3.5950005054473877</v>
      </c>
      <c r="G7" s="29"/>
    </row>
    <row r="8" spans="1:7" ht="12.75">
      <c r="A8" s="1" t="s">
        <v>87</v>
      </c>
      <c r="D8" s="33"/>
      <c r="E8" s="33"/>
      <c r="F8" s="33"/>
      <c r="G8" s="33"/>
    </row>
    <row r="9" spans="1:13" ht="12.75">
      <c r="A9" s="4">
        <v>-9</v>
      </c>
      <c r="B9" s="18"/>
      <c r="C9" s="18">
        <v>46</v>
      </c>
      <c r="D9" s="34" t="s">
        <v>89</v>
      </c>
      <c r="E9" s="35" t="s">
        <v>89</v>
      </c>
      <c r="F9" s="36" t="s">
        <v>89</v>
      </c>
      <c r="G9" s="36"/>
      <c r="L9" s="4">
        <v>-9</v>
      </c>
      <c r="M9" s="18">
        <v>46</v>
      </c>
    </row>
    <row r="10" spans="1:13" ht="12.75">
      <c r="A10" s="4">
        <f aca="true" t="shared" si="0" ref="A10:A18">A9+1</f>
        <v>-8</v>
      </c>
      <c r="B10" s="18"/>
      <c r="C10" s="18">
        <v>57</v>
      </c>
      <c r="D10" s="34" t="s">
        <v>89</v>
      </c>
      <c r="E10" s="35" t="s">
        <v>89</v>
      </c>
      <c r="F10" s="36" t="s">
        <v>89</v>
      </c>
      <c r="G10" s="36"/>
      <c r="L10" s="4">
        <f aca="true" t="shared" si="1" ref="L10:L18">L9+1</f>
        <v>-8</v>
      </c>
      <c r="M10" s="18">
        <v>57</v>
      </c>
    </row>
    <row r="11" spans="1:13" ht="12.75">
      <c r="A11" s="4">
        <f t="shared" si="0"/>
        <v>-7</v>
      </c>
      <c r="B11" s="18"/>
      <c r="C11" s="18">
        <v>51</v>
      </c>
      <c r="D11" s="34" t="s">
        <v>89</v>
      </c>
      <c r="E11" s="35" t="s">
        <v>89</v>
      </c>
      <c r="F11" s="36" t="s">
        <v>89</v>
      </c>
      <c r="G11" s="36"/>
      <c r="L11" s="4">
        <f t="shared" si="1"/>
        <v>-7</v>
      </c>
      <c r="M11" s="18">
        <v>51</v>
      </c>
    </row>
    <row r="12" spans="1:13" ht="12.75">
      <c r="A12" s="4">
        <f t="shared" si="0"/>
        <v>-6</v>
      </c>
      <c r="B12" s="18"/>
      <c r="C12" s="18">
        <v>52</v>
      </c>
      <c r="D12" s="34" t="s">
        <v>89</v>
      </c>
      <c r="E12" s="35" t="s">
        <v>89</v>
      </c>
      <c r="F12" s="36" t="s">
        <v>89</v>
      </c>
      <c r="G12" s="36"/>
      <c r="L12" s="4">
        <f t="shared" si="1"/>
        <v>-6</v>
      </c>
      <c r="M12" s="18">
        <v>52</v>
      </c>
    </row>
    <row r="13" spans="1:13" ht="12.75">
      <c r="A13" s="4">
        <f t="shared" si="0"/>
        <v>-5</v>
      </c>
      <c r="B13" s="18"/>
      <c r="C13" s="18">
        <v>49</v>
      </c>
      <c r="D13" s="34" t="s">
        <v>89</v>
      </c>
      <c r="E13" s="35" t="s">
        <v>89</v>
      </c>
      <c r="F13" s="36" t="s">
        <v>89</v>
      </c>
      <c r="G13" s="36"/>
      <c r="L13" s="4">
        <f t="shared" si="1"/>
        <v>-5</v>
      </c>
      <c r="M13" s="18">
        <v>49</v>
      </c>
    </row>
    <row r="14" spans="1:13" ht="12.75">
      <c r="A14" s="4">
        <f t="shared" si="0"/>
        <v>-4</v>
      </c>
      <c r="B14" s="18"/>
      <c r="C14" s="18">
        <v>55</v>
      </c>
      <c r="D14" s="34" t="s">
        <v>89</v>
      </c>
      <c r="E14" s="35" t="s">
        <v>89</v>
      </c>
      <c r="F14" s="36" t="s">
        <v>89</v>
      </c>
      <c r="G14" s="36"/>
      <c r="L14" s="4">
        <f t="shared" si="1"/>
        <v>-4</v>
      </c>
      <c r="M14" s="18">
        <v>55</v>
      </c>
    </row>
    <row r="15" spans="1:13" ht="12.75">
      <c r="A15" s="4">
        <f t="shared" si="0"/>
        <v>-3</v>
      </c>
      <c r="B15" s="18"/>
      <c r="C15" s="18">
        <v>54</v>
      </c>
      <c r="D15" s="34" t="s">
        <v>89</v>
      </c>
      <c r="E15" s="35" t="s">
        <v>89</v>
      </c>
      <c r="F15" s="36" t="s">
        <v>89</v>
      </c>
      <c r="G15" s="36"/>
      <c r="L15" s="4">
        <f t="shared" si="1"/>
        <v>-3</v>
      </c>
      <c r="M15" s="18">
        <v>54</v>
      </c>
    </row>
    <row r="16" spans="1:13" ht="12.75">
      <c r="A16" s="4">
        <f t="shared" si="0"/>
        <v>-2</v>
      </c>
      <c r="B16" s="18"/>
      <c r="C16" s="18">
        <v>53</v>
      </c>
      <c r="D16" s="34" t="s">
        <v>89</v>
      </c>
      <c r="E16" s="35" t="s">
        <v>89</v>
      </c>
      <c r="F16" s="36" t="s">
        <v>89</v>
      </c>
      <c r="G16" s="36"/>
      <c r="L16" s="4">
        <f t="shared" si="1"/>
        <v>-2</v>
      </c>
      <c r="M16" s="18">
        <v>53</v>
      </c>
    </row>
    <row r="17" spans="1:13" ht="12.75">
      <c r="A17" s="4">
        <f t="shared" si="0"/>
        <v>-1</v>
      </c>
      <c r="B17" s="18"/>
      <c r="C17" s="18">
        <v>45</v>
      </c>
      <c r="D17" s="34" t="s">
        <v>89</v>
      </c>
      <c r="E17" s="35" t="s">
        <v>89</v>
      </c>
      <c r="F17" s="36" t="s">
        <v>89</v>
      </c>
      <c r="G17" s="36"/>
      <c r="L17" s="4">
        <f t="shared" si="1"/>
        <v>-1</v>
      </c>
      <c r="M17" s="18">
        <v>45</v>
      </c>
    </row>
    <row r="18" spans="1:13" ht="12.75">
      <c r="A18" s="4">
        <f t="shared" si="0"/>
        <v>0</v>
      </c>
      <c r="B18" s="19"/>
      <c r="C18" s="19">
        <v>53</v>
      </c>
      <c r="D18" s="34">
        <f>[1]!FF_AVERAGE(C9:C18,MA3_MA1)</f>
        <v>51.5</v>
      </c>
      <c r="E18" s="35">
        <f>[1]!FF_CONSTANT(D9:D18,MA3_MA_t1)</f>
        <v>51.5</v>
      </c>
      <c r="F18" s="36" t="s">
        <v>89</v>
      </c>
      <c r="G18" s="36">
        <v>0</v>
      </c>
      <c r="L18" s="4">
        <f t="shared" si="1"/>
        <v>0</v>
      </c>
      <c r="M18" s="19">
        <v>53</v>
      </c>
    </row>
    <row r="19" spans="1:13" ht="12.75">
      <c r="A19">
        <f>A18+1</f>
        <v>1</v>
      </c>
      <c r="B19" s="20"/>
      <c r="C19" s="20">
        <v>55</v>
      </c>
      <c r="D19" s="37">
        <f>[1]!FF_AVERAGE(C10:C19,MA3_MA1)</f>
        <v>52.400001525878906</v>
      </c>
      <c r="E19" s="38">
        <f>[1]!FF_CONSTANT(D10:D19,MA3_MA_t1)</f>
        <v>52.400001525878906</v>
      </c>
      <c r="F19" s="39">
        <f>[1]!FF_ERR(C19,E19)</f>
        <v>2.5999984741210938</v>
      </c>
      <c r="G19" s="39">
        <f>IF(F19="***","***",F19+G18)</f>
        <v>2.5999984741210938</v>
      </c>
      <c r="L19">
        <f>L18+1</f>
        <v>1</v>
      </c>
      <c r="M19" s="20">
        <v>55</v>
      </c>
    </row>
    <row r="20" spans="1:13" ht="12.75">
      <c r="A20">
        <f aca="true" t="shared" si="2" ref="A20:A43">A19+1</f>
        <v>2</v>
      </c>
      <c r="B20" s="9"/>
      <c r="C20" s="9">
        <v>43</v>
      </c>
      <c r="D20" s="37">
        <f>[1]!FF_AVERAGE(C11:C20,MA3_MA1)</f>
        <v>51</v>
      </c>
      <c r="E20" s="38">
        <f>[1]!FF_CONSTANT(D11:D20,MA3_MA_t1)</f>
        <v>51</v>
      </c>
      <c r="F20" s="39">
        <f>[1]!FF_ERR(C20,E20)</f>
        <v>-8</v>
      </c>
      <c r="G20" s="39">
        <f aca="true" t="shared" si="3" ref="G20:G43">IF(F20="***","***",F20+G19)</f>
        <v>-5.400001525878906</v>
      </c>
      <c r="L20">
        <f aca="true" t="shared" si="4" ref="L20:L38">L19+1</f>
        <v>2</v>
      </c>
      <c r="M20" s="9">
        <v>43</v>
      </c>
    </row>
    <row r="21" spans="1:13" ht="12.75">
      <c r="A21">
        <f t="shared" si="2"/>
        <v>3</v>
      </c>
      <c r="B21" s="9"/>
      <c r="C21" s="9">
        <v>54</v>
      </c>
      <c r="D21" s="37">
        <f>[1]!FF_AVERAGE(C12:C21,MA3_MA1)</f>
        <v>51.29999923706055</v>
      </c>
      <c r="E21" s="38">
        <f>[1]!FF_CONSTANT(D12:D21,MA3_MA_t1)</f>
        <v>51.29999923706055</v>
      </c>
      <c r="F21" s="39">
        <f>[1]!FF_ERR(C21,E21)</f>
        <v>2.700000762939453</v>
      </c>
      <c r="G21" s="39">
        <f t="shared" si="3"/>
        <v>-2.700000762939453</v>
      </c>
      <c r="L21">
        <f t="shared" si="4"/>
        <v>3</v>
      </c>
      <c r="M21" s="9">
        <v>54</v>
      </c>
    </row>
    <row r="22" spans="1:13" ht="12.75">
      <c r="A22">
        <f t="shared" si="2"/>
        <v>4</v>
      </c>
      <c r="B22" s="9"/>
      <c r="C22" s="9">
        <v>48</v>
      </c>
      <c r="D22" s="37">
        <f>[1]!FF_AVERAGE(C13:C22,MA3_MA1)</f>
        <v>50.900001525878906</v>
      </c>
      <c r="E22" s="38">
        <f>[1]!FF_CONSTANT(D13:D22,MA3_MA_t1)</f>
        <v>50.900001525878906</v>
      </c>
      <c r="F22" s="39">
        <f>[1]!FF_ERR(C22,E22)</f>
        <v>-2.9000015258789062</v>
      </c>
      <c r="G22" s="39">
        <f t="shared" si="3"/>
        <v>-5.600002288818359</v>
      </c>
      <c r="L22">
        <f t="shared" si="4"/>
        <v>4</v>
      </c>
      <c r="M22" s="9">
        <v>48</v>
      </c>
    </row>
    <row r="23" spans="1:13" ht="12.75">
      <c r="A23">
        <f t="shared" si="2"/>
        <v>5</v>
      </c>
      <c r="B23" s="9"/>
      <c r="C23" s="9">
        <v>42</v>
      </c>
      <c r="D23" s="37">
        <f>[1]!FF_AVERAGE(C14:C23,MA3_MA1)</f>
        <v>50.20000076293945</v>
      </c>
      <c r="E23" s="38">
        <f>[1]!FF_CONSTANT(D14:D23,MA3_MA_t1)</f>
        <v>50.20000076293945</v>
      </c>
      <c r="F23" s="39">
        <f>[1]!FF_ERR(C23,E23)</f>
        <v>-8.200000762939453</v>
      </c>
      <c r="G23" s="39">
        <f t="shared" si="3"/>
        <v>-13.800003051757812</v>
      </c>
      <c r="L23">
        <f t="shared" si="4"/>
        <v>5</v>
      </c>
      <c r="M23" s="9">
        <v>42</v>
      </c>
    </row>
    <row r="24" spans="1:13" ht="12.75">
      <c r="A24">
        <f t="shared" si="2"/>
        <v>6</v>
      </c>
      <c r="B24" s="9"/>
      <c r="C24" s="9">
        <v>41</v>
      </c>
      <c r="D24" s="37">
        <f>[1]!FF_AVERAGE(C15:C24,MA3_MA1)</f>
        <v>48.79999923706055</v>
      </c>
      <c r="E24" s="38">
        <f>[1]!FF_CONSTANT(D15:D24,MA3_MA_t1)</f>
        <v>48.79999923706055</v>
      </c>
      <c r="F24" s="39">
        <f>[1]!FF_ERR(C24,E24)</f>
        <v>-7.799999237060547</v>
      </c>
      <c r="G24" s="39">
        <f t="shared" si="3"/>
        <v>-21.60000228881836</v>
      </c>
      <c r="L24">
        <f t="shared" si="4"/>
        <v>6</v>
      </c>
      <c r="M24" s="9">
        <v>41</v>
      </c>
    </row>
    <row r="25" spans="1:13" ht="12.75">
      <c r="A25">
        <f t="shared" si="2"/>
        <v>7</v>
      </c>
      <c r="B25" s="9"/>
      <c r="C25" s="9">
        <v>48</v>
      </c>
      <c r="D25" s="37">
        <f>[1]!FF_AVERAGE(C16:C25,MA3_MA1)</f>
        <v>48.20000076293945</v>
      </c>
      <c r="E25" s="38">
        <f>[1]!FF_CONSTANT(D16:D25,MA3_MA_t1)</f>
        <v>48.20000076293945</v>
      </c>
      <c r="F25" s="39">
        <f>[1]!FF_ERR(C25,E25)</f>
        <v>-0.20000076293945312</v>
      </c>
      <c r="G25" s="39">
        <f t="shared" si="3"/>
        <v>-21.800003051757812</v>
      </c>
      <c r="L25">
        <f t="shared" si="4"/>
        <v>7</v>
      </c>
      <c r="M25" s="9">
        <v>48</v>
      </c>
    </row>
    <row r="26" spans="1:13" ht="12.75">
      <c r="A26">
        <f t="shared" si="2"/>
        <v>8</v>
      </c>
      <c r="B26" s="9"/>
      <c r="C26" s="9">
        <v>49</v>
      </c>
      <c r="D26" s="37">
        <f>[1]!FF_AVERAGE(C17:C26,MA3_MA1)</f>
        <v>47.79999923706055</v>
      </c>
      <c r="E26" s="38">
        <f>[1]!FF_CONSTANT(D17:D26,MA3_MA_t1)</f>
        <v>47.79999923706055</v>
      </c>
      <c r="F26" s="39">
        <f>[1]!FF_ERR(C26,E26)</f>
        <v>1.2000007629394531</v>
      </c>
      <c r="G26" s="39">
        <f t="shared" si="3"/>
        <v>-20.60000228881836</v>
      </c>
      <c r="L26">
        <f t="shared" si="4"/>
        <v>8</v>
      </c>
      <c r="M26" s="9">
        <v>49</v>
      </c>
    </row>
    <row r="27" spans="1:13" ht="12.75">
      <c r="A27">
        <f t="shared" si="2"/>
        <v>9</v>
      </c>
      <c r="B27" s="9"/>
      <c r="C27" s="9">
        <v>51</v>
      </c>
      <c r="D27" s="37">
        <f>[1]!FF_AVERAGE(C18:C27,MA3_MA1)</f>
        <v>48.400001525878906</v>
      </c>
      <c r="E27" s="38">
        <f>[1]!FF_CONSTANT(D18:D27,MA3_MA_t1)</f>
        <v>48.400001525878906</v>
      </c>
      <c r="F27" s="39">
        <f>[1]!FF_ERR(C27,E27)</f>
        <v>2.5999984741210938</v>
      </c>
      <c r="G27" s="39">
        <f t="shared" si="3"/>
        <v>-18.000003814697266</v>
      </c>
      <c r="L27">
        <f t="shared" si="4"/>
        <v>9</v>
      </c>
      <c r="M27" s="9">
        <v>51</v>
      </c>
    </row>
    <row r="28" spans="1:13" ht="12.75">
      <c r="A28">
        <f t="shared" si="2"/>
        <v>10</v>
      </c>
      <c r="B28" s="9"/>
      <c r="C28" s="9">
        <v>43</v>
      </c>
      <c r="D28" s="37">
        <f>[1]!FF_AVERAGE(C19:C28,MA3_MA1)</f>
        <v>47.400001525878906</v>
      </c>
      <c r="E28" s="38">
        <f>[1]!FF_CONSTANT(D19:D28,MA3_MA_t1)</f>
        <v>47.400001525878906</v>
      </c>
      <c r="F28" s="39">
        <f>[1]!FF_ERR(C28,E28)</f>
        <v>-4.400001525878906</v>
      </c>
      <c r="G28" s="39">
        <f t="shared" si="3"/>
        <v>-22.400005340576172</v>
      </c>
      <c r="L28">
        <f t="shared" si="4"/>
        <v>10</v>
      </c>
      <c r="M28" s="9">
        <v>43</v>
      </c>
    </row>
    <row r="29" spans="1:13" ht="12.75">
      <c r="A29">
        <f t="shared" si="2"/>
        <v>11</v>
      </c>
      <c r="B29" s="9"/>
      <c r="C29" s="9">
        <v>51</v>
      </c>
      <c r="D29" s="37">
        <f>[1]!FF_AVERAGE(C20:C29,MA3_MA1)</f>
        <v>47</v>
      </c>
      <c r="E29" s="38">
        <f>[1]!FF_CONSTANT(D20:D29,MA3_MA_t1)</f>
        <v>47</v>
      </c>
      <c r="F29" s="39">
        <f>[1]!FF_ERR(C29,E29)</f>
        <v>4</v>
      </c>
      <c r="G29" s="39">
        <f t="shared" si="3"/>
        <v>-18.400005340576172</v>
      </c>
      <c r="L29">
        <f t="shared" si="4"/>
        <v>11</v>
      </c>
      <c r="M29" s="9">
        <v>51</v>
      </c>
    </row>
    <row r="30" spans="1:13" ht="12.75">
      <c r="A30">
        <f t="shared" si="2"/>
        <v>12</v>
      </c>
      <c r="B30" s="9"/>
      <c r="C30" s="9">
        <v>49</v>
      </c>
      <c r="D30" s="37">
        <f>[1]!FF_AVERAGE(C21:C30,MA3_MA1)</f>
        <v>47.599998474121094</v>
      </c>
      <c r="E30" s="38">
        <f>[1]!FF_CONSTANT(D21:D30,MA3_MA_t1)</f>
        <v>47.599998474121094</v>
      </c>
      <c r="F30" s="39">
        <f>[1]!FF_ERR(C30,E30)</f>
        <v>1.4000015258789062</v>
      </c>
      <c r="G30" s="39">
        <f t="shared" si="3"/>
        <v>-17.000003814697266</v>
      </c>
      <c r="L30">
        <f t="shared" si="4"/>
        <v>12</v>
      </c>
      <c r="M30" s="9">
        <v>49</v>
      </c>
    </row>
    <row r="31" spans="1:13" ht="12.75">
      <c r="A31">
        <f t="shared" si="2"/>
        <v>13</v>
      </c>
      <c r="B31" s="9"/>
      <c r="C31" s="9">
        <v>45</v>
      </c>
      <c r="D31" s="37">
        <f>[1]!FF_AVERAGE(C22:C31,MA3_MA1)</f>
        <v>46.70000076293945</v>
      </c>
      <c r="E31" s="38">
        <f>[1]!FF_CONSTANT(D22:D31,MA3_MA_t1)</f>
        <v>46.70000076293945</v>
      </c>
      <c r="F31" s="39">
        <f>[1]!FF_ERR(C31,E31)</f>
        <v>-1.7000007629394531</v>
      </c>
      <c r="G31" s="39">
        <f t="shared" si="3"/>
        <v>-18.70000457763672</v>
      </c>
      <c r="L31">
        <f t="shared" si="4"/>
        <v>13</v>
      </c>
      <c r="M31" s="9">
        <v>45</v>
      </c>
    </row>
    <row r="32" spans="1:13" ht="12.75">
      <c r="A32">
        <f t="shared" si="2"/>
        <v>14</v>
      </c>
      <c r="B32" s="9"/>
      <c r="C32" s="9">
        <v>48</v>
      </c>
      <c r="D32" s="37">
        <f>[1]!FF_AVERAGE(C23:C32,MA3_MA1)</f>
        <v>46.70000076293945</v>
      </c>
      <c r="E32" s="38">
        <f>[1]!FF_CONSTANT(D23:D32,MA3_MA_t1)</f>
        <v>46.70000076293945</v>
      </c>
      <c r="F32" s="39">
        <f>[1]!FF_ERR(C32,E32)</f>
        <v>1.2999992370605469</v>
      </c>
      <c r="G32" s="39">
        <f t="shared" si="3"/>
        <v>-17.400005340576172</v>
      </c>
      <c r="L32">
        <f t="shared" si="4"/>
        <v>14</v>
      </c>
      <c r="M32" s="9">
        <v>48</v>
      </c>
    </row>
    <row r="33" spans="1:13" ht="12.75">
      <c r="A33">
        <f t="shared" si="2"/>
        <v>15</v>
      </c>
      <c r="B33" s="9"/>
      <c r="C33" s="9">
        <v>38</v>
      </c>
      <c r="D33" s="37">
        <f>[1]!FF_AVERAGE(C24:C33,MA3_MA1)</f>
        <v>46.29999923706055</v>
      </c>
      <c r="E33" s="38">
        <f>[1]!FF_CONSTANT(D24:D33,MA3_MA_t1)</f>
        <v>46.29999923706055</v>
      </c>
      <c r="F33" s="39">
        <f>[1]!FF_ERR(C33,E33)</f>
        <v>-8.299999237060547</v>
      </c>
      <c r="G33" s="39">
        <f t="shared" si="3"/>
        <v>-25.70000457763672</v>
      </c>
      <c r="L33">
        <f t="shared" si="4"/>
        <v>15</v>
      </c>
      <c r="M33" s="9">
        <v>38</v>
      </c>
    </row>
    <row r="34" spans="1:13" ht="12.75">
      <c r="A34">
        <f t="shared" si="2"/>
        <v>16</v>
      </c>
      <c r="B34" s="9"/>
      <c r="C34" s="9">
        <v>48</v>
      </c>
      <c r="D34" s="37">
        <f>[1]!FF_AVERAGE(C25:C34,MA3_MA1)</f>
        <v>47</v>
      </c>
      <c r="E34" s="38">
        <f>[1]!FF_CONSTANT(D25:D34,MA3_MA_t1)</f>
        <v>47</v>
      </c>
      <c r="F34" s="39">
        <f>[1]!FF_ERR(C34,E34)</f>
        <v>1</v>
      </c>
      <c r="G34" s="39">
        <f t="shared" si="3"/>
        <v>-24.70000457763672</v>
      </c>
      <c r="L34">
        <f t="shared" si="4"/>
        <v>16</v>
      </c>
      <c r="M34" s="9">
        <v>48</v>
      </c>
    </row>
    <row r="35" spans="1:13" ht="12.75">
      <c r="A35">
        <f t="shared" si="2"/>
        <v>17</v>
      </c>
      <c r="B35" s="9"/>
      <c r="C35" s="9">
        <v>41</v>
      </c>
      <c r="D35" s="37">
        <f>[1]!FF_AVERAGE(C26:C35,MA3_MA1)</f>
        <v>46.29999923706055</v>
      </c>
      <c r="E35" s="38">
        <f>[1]!FF_CONSTANT(D26:D35,MA3_MA_t1)</f>
        <v>46.29999923706055</v>
      </c>
      <c r="F35" s="39">
        <f>[1]!FF_ERR(C35,E35)</f>
        <v>-5.299999237060547</v>
      </c>
      <c r="G35" s="39">
        <f t="shared" si="3"/>
        <v>-30.000003814697266</v>
      </c>
      <c r="L35">
        <f t="shared" si="4"/>
        <v>17</v>
      </c>
      <c r="M35" s="9">
        <v>41</v>
      </c>
    </row>
    <row r="36" spans="1:13" ht="12.75">
      <c r="A36">
        <f t="shared" si="2"/>
        <v>18</v>
      </c>
      <c r="B36" s="9"/>
      <c r="C36" s="9">
        <v>43</v>
      </c>
      <c r="D36" s="37">
        <f>[1]!FF_AVERAGE(C27:C36,MA3_MA1)</f>
        <v>45.70000076293945</v>
      </c>
      <c r="E36" s="38">
        <f>[1]!FF_CONSTANT(D27:D36,MA3_MA_t1)</f>
        <v>45.70000076293945</v>
      </c>
      <c r="F36" s="39">
        <f>[1]!FF_ERR(C36,E36)</f>
        <v>-2.700000762939453</v>
      </c>
      <c r="G36" s="39">
        <f t="shared" si="3"/>
        <v>-32.70000457763672</v>
      </c>
      <c r="L36">
        <f t="shared" si="4"/>
        <v>18</v>
      </c>
      <c r="M36" s="9">
        <v>43</v>
      </c>
    </row>
    <row r="37" spans="1:13" ht="12.75">
      <c r="A37">
        <f t="shared" si="2"/>
        <v>19</v>
      </c>
      <c r="B37" s="9"/>
      <c r="C37" s="9">
        <v>43</v>
      </c>
      <c r="D37" s="37">
        <f>[1]!FF_AVERAGE(C28:C37,MA3_MA1)</f>
        <v>44.900001525878906</v>
      </c>
      <c r="E37" s="38">
        <f>[1]!FF_CONSTANT(D28:D37,MA3_MA_t1)</f>
        <v>44.900001525878906</v>
      </c>
      <c r="F37" s="39">
        <f>[1]!FF_ERR(C37,E37)</f>
        <v>-1.9000015258789062</v>
      </c>
      <c r="G37" s="39">
        <f t="shared" si="3"/>
        <v>-34.600006103515625</v>
      </c>
      <c r="L37">
        <f t="shared" si="4"/>
        <v>19</v>
      </c>
      <c r="M37" s="9">
        <v>43</v>
      </c>
    </row>
    <row r="38" spans="1:13" ht="12.75">
      <c r="A38">
        <f t="shared" si="2"/>
        <v>20</v>
      </c>
      <c r="B38" s="9"/>
      <c r="C38" s="9">
        <v>41</v>
      </c>
      <c r="D38" s="37">
        <f>[1]!FF_AVERAGE(C29:C38,MA3_MA1)</f>
        <v>44.70000076293945</v>
      </c>
      <c r="E38" s="38">
        <f>[1]!FF_CONSTANT(D29:D38,MA3_MA_t1)</f>
        <v>44.70000076293945</v>
      </c>
      <c r="F38" s="39">
        <f>[1]!FF_ERR(C38,E38)</f>
        <v>-3.700000762939453</v>
      </c>
      <c r="G38" s="39">
        <f t="shared" si="3"/>
        <v>-38.30000686645508</v>
      </c>
      <c r="L38">
        <f t="shared" si="4"/>
        <v>20</v>
      </c>
      <c r="M38" s="9">
        <v>41</v>
      </c>
    </row>
    <row r="39" spans="1:7" ht="12.75">
      <c r="A39">
        <f t="shared" si="2"/>
        <v>21</v>
      </c>
      <c r="B39" s="66"/>
      <c r="C39" s="66" t="s">
        <v>89</v>
      </c>
      <c r="D39" s="37">
        <f>[1]!FF_AVERAGE(C30:C39,MA3_MA1)</f>
        <v>44</v>
      </c>
      <c r="E39" s="38">
        <f>[1]!FF_CONSTANT(D30:D39,MA3_MA_t1)</f>
        <v>44</v>
      </c>
      <c r="F39" s="39" t="str">
        <f>[1]!FF_ERR(C39,E39)</f>
        <v>***</v>
      </c>
      <c r="G39" s="39" t="str">
        <f t="shared" si="3"/>
        <v>***</v>
      </c>
    </row>
    <row r="40" spans="1:7" ht="12.75">
      <c r="A40">
        <f t="shared" si="2"/>
        <v>22</v>
      </c>
      <c r="B40" s="66"/>
      <c r="C40" s="66" t="s">
        <v>89</v>
      </c>
      <c r="D40" s="37">
        <f>[1]!FF_AVERAGE(C31:C40,MA3_MA1)</f>
        <v>43.375</v>
      </c>
      <c r="E40" s="38">
        <f>[1]!FF_CONSTANT(D31:D40,MA3_MA_t1)</f>
        <v>43.375</v>
      </c>
      <c r="F40" s="39" t="str">
        <f>[1]!FF_ERR(C40,E40)</f>
        <v>***</v>
      </c>
      <c r="G40" s="39" t="str">
        <f t="shared" si="3"/>
        <v>***</v>
      </c>
    </row>
    <row r="41" spans="1:7" ht="12.75">
      <c r="A41">
        <f t="shared" si="2"/>
        <v>23</v>
      </c>
      <c r="B41" s="66"/>
      <c r="C41" s="66" t="s">
        <v>89</v>
      </c>
      <c r="D41" s="37">
        <f>[1]!FF_AVERAGE(C32:C41,MA3_MA1)</f>
        <v>43.14285659790039</v>
      </c>
      <c r="E41" s="38">
        <f>[1]!FF_CONSTANT(D32:D41,MA3_MA_t1)</f>
        <v>43.14285659790039</v>
      </c>
      <c r="F41" s="39" t="str">
        <f>[1]!FF_ERR(C41,E41)</f>
        <v>***</v>
      </c>
      <c r="G41" s="39" t="str">
        <f t="shared" si="3"/>
        <v>***</v>
      </c>
    </row>
    <row r="42" spans="1:7" ht="12.75">
      <c r="A42">
        <f t="shared" si="2"/>
        <v>24</v>
      </c>
      <c r="B42" s="66"/>
      <c r="C42" s="66" t="s">
        <v>89</v>
      </c>
      <c r="D42" s="37">
        <f>[1]!FF_AVERAGE(C33:C42,MA3_MA1)</f>
        <v>42.33333206176758</v>
      </c>
      <c r="E42" s="38">
        <f>[1]!FF_CONSTANT(D33:D42,MA3_MA_t1)</f>
        <v>42.33333206176758</v>
      </c>
      <c r="F42" s="39" t="str">
        <f>[1]!FF_ERR(C42,E42)</f>
        <v>***</v>
      </c>
      <c r="G42" s="39" t="str">
        <f t="shared" si="3"/>
        <v>***</v>
      </c>
    </row>
    <row r="43" spans="1:7" ht="12.75">
      <c r="A43">
        <f t="shared" si="2"/>
        <v>25</v>
      </c>
      <c r="B43" s="66"/>
      <c r="C43" s="66" t="s">
        <v>89</v>
      </c>
      <c r="D43" s="37">
        <f>[1]!FF_AVERAGE(C34:C43,MA3_MA1)</f>
        <v>43.20000076293945</v>
      </c>
      <c r="E43" s="38">
        <f>[1]!FF_CONSTANT(D34:D43,MA3_MA_t1)</f>
        <v>43.20000076293945</v>
      </c>
      <c r="F43" s="39" t="str">
        <f>[1]!FF_ERR(C43,E43)</f>
        <v>***</v>
      </c>
      <c r="G43" s="39" t="str">
        <f t="shared" si="3"/>
        <v>***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2:H59"/>
  <sheetViews>
    <sheetView workbookViewId="0" topLeftCell="A1">
      <selection activeCell="L21" sqref="L21"/>
    </sheetView>
  </sheetViews>
  <sheetFormatPr defaultColWidth="11.00390625" defaultRowHeight="12.75"/>
  <cols>
    <col min="2" max="2" width="16.75390625" style="0" bestFit="1" customWidth="1"/>
    <col min="3" max="6" width="7.75390625" style="0" customWidth="1"/>
    <col min="7" max="7" width="6.75390625" style="0" customWidth="1"/>
  </cols>
  <sheetData>
    <row r="2" spans="2:8" ht="12.75">
      <c r="B2" s="1" t="s">
        <v>80</v>
      </c>
      <c r="D2" t="s">
        <v>91</v>
      </c>
      <c r="H2" t="s">
        <v>24</v>
      </c>
    </row>
    <row r="3" spans="2:5" ht="12.75">
      <c r="B3" s="1" t="s">
        <v>81</v>
      </c>
      <c r="C3" t="s">
        <v>25</v>
      </c>
      <c r="D3" s="12" t="s">
        <v>92</v>
      </c>
      <c r="E3" s="12" t="s">
        <v>93</v>
      </c>
    </row>
    <row r="4" spans="2:8" ht="12.75">
      <c r="B4" s="1" t="s">
        <v>91</v>
      </c>
      <c r="D4" s="12">
        <v>10</v>
      </c>
      <c r="E4" s="12">
        <v>2</v>
      </c>
      <c r="H4" t="s">
        <v>26</v>
      </c>
    </row>
    <row r="5" spans="2:6" ht="24.75">
      <c r="B5" s="1" t="s">
        <v>83</v>
      </c>
      <c r="C5" s="3" t="s">
        <v>90</v>
      </c>
      <c r="D5" s="3" t="str">
        <f>CONCATENATE(C5," MA(",MA_MA1,")")</f>
        <v>Data MA(10)</v>
      </c>
      <c r="E5" s="3" t="str">
        <f>CONCATENATE(C5," Fore(",MA_MA_t1,")")</f>
        <v>Data Fore(2)</v>
      </c>
      <c r="F5" s="3" t="str">
        <f>CONCATENATE(C5," Err(",MA_MA_t1,")")</f>
        <v>Data Err(2)</v>
      </c>
    </row>
    <row r="6" spans="2:8" ht="12.75">
      <c r="B6" s="1" t="s">
        <v>84</v>
      </c>
      <c r="C6" s="14">
        <f>AVERAGE(C20:C29)</f>
        <v>47.7</v>
      </c>
      <c r="D6" s="16">
        <f>AVERAGE(D20:D29)</f>
        <v>47.14999961853027</v>
      </c>
      <c r="E6" s="7">
        <f>AVERAGE(E20:E29)</f>
        <v>47.4555549621582</v>
      </c>
      <c r="F6" s="13">
        <f>AVERAGE(F20:F29)</f>
        <v>0.7666672600640191</v>
      </c>
      <c r="H6" s="70" t="str">
        <f>"=AVERAGE(F20:F29)"</f>
        <v>=AVERAGE(F20:F29)</v>
      </c>
    </row>
    <row r="7" spans="2:8" ht="12.75">
      <c r="B7" s="1" t="s">
        <v>85</v>
      </c>
      <c r="C7" s="14">
        <f>STDEV(C20:C29)</f>
        <v>5.417051268397253</v>
      </c>
      <c r="D7" s="16">
        <f>STDEV(D20:D29)</f>
        <v>1.3066074626515864</v>
      </c>
      <c r="E7" s="7">
        <f>STDEV(E20:E29)</f>
        <v>1.534691892912373</v>
      </c>
      <c r="F7" s="13">
        <f>STDEV(F20:F29)</f>
        <v>6.103482658244383</v>
      </c>
      <c r="H7" s="70" t="str">
        <f>"=STDEV(F20:F29)"</f>
        <v>=STDEV(F20:F29)</v>
      </c>
    </row>
    <row r="8" spans="2:8" ht="12.75">
      <c r="B8" s="1" t="s">
        <v>86</v>
      </c>
      <c r="C8" s="15" t="s">
        <v>89</v>
      </c>
      <c r="D8" s="17" t="s">
        <v>89</v>
      </c>
      <c r="E8" s="6" t="s">
        <v>89</v>
      </c>
      <c r="F8" s="22">
        <f>[1]!FF_MAD(F20:F29)</f>
        <v>4.411111354827881</v>
      </c>
      <c r="H8" t="str">
        <f>"=FF_MAD(F20:F29)"</f>
        <v>=FF_MAD(F20:F29)</v>
      </c>
    </row>
    <row r="9" ht="12.75">
      <c r="B9" s="1" t="s">
        <v>87</v>
      </c>
    </row>
    <row r="10" spans="2:6" ht="12.75">
      <c r="B10" s="4">
        <v>-9</v>
      </c>
      <c r="C10" s="18">
        <v>45</v>
      </c>
      <c r="D10" s="71" t="s">
        <v>89</v>
      </c>
      <c r="E10" s="72" t="s">
        <v>89</v>
      </c>
      <c r="F10" s="73" t="s">
        <v>89</v>
      </c>
    </row>
    <row r="11" spans="2:6" ht="12.75">
      <c r="B11" s="4">
        <f aca="true" t="shared" si="0" ref="B11:B29">B10+1</f>
        <v>-8</v>
      </c>
      <c r="C11" s="18">
        <v>53</v>
      </c>
      <c r="D11" s="71" t="s">
        <v>89</v>
      </c>
      <c r="E11" s="72" t="s">
        <v>89</v>
      </c>
      <c r="F11" s="73" t="s">
        <v>89</v>
      </c>
    </row>
    <row r="12" spans="2:6" ht="12.75">
      <c r="B12" s="4">
        <f t="shared" si="0"/>
        <v>-7</v>
      </c>
      <c r="C12" s="18">
        <v>56</v>
      </c>
      <c r="D12" s="71" t="s">
        <v>89</v>
      </c>
      <c r="E12" s="72" t="s">
        <v>89</v>
      </c>
      <c r="F12" s="73" t="s">
        <v>89</v>
      </c>
    </row>
    <row r="13" spans="2:6" ht="12.75">
      <c r="B13" s="4">
        <f t="shared" si="0"/>
        <v>-6</v>
      </c>
      <c r="C13" s="18">
        <v>49</v>
      </c>
      <c r="D13" s="71" t="s">
        <v>89</v>
      </c>
      <c r="E13" s="72" t="s">
        <v>89</v>
      </c>
      <c r="F13" s="73" t="s">
        <v>89</v>
      </c>
    </row>
    <row r="14" spans="2:6" ht="12.75">
      <c r="B14" s="4">
        <f t="shared" si="0"/>
        <v>-5</v>
      </c>
      <c r="C14" s="18">
        <v>58</v>
      </c>
      <c r="D14" s="71" t="s">
        <v>89</v>
      </c>
      <c r="E14" s="72" t="s">
        <v>89</v>
      </c>
      <c r="F14" s="73" t="s">
        <v>89</v>
      </c>
    </row>
    <row r="15" spans="2:6" ht="12.75">
      <c r="B15" s="4">
        <f t="shared" si="0"/>
        <v>-4</v>
      </c>
      <c r="C15" s="18">
        <v>49</v>
      </c>
      <c r="D15" s="71" t="s">
        <v>89</v>
      </c>
      <c r="E15" s="72" t="s">
        <v>89</v>
      </c>
      <c r="F15" s="73" t="s">
        <v>89</v>
      </c>
    </row>
    <row r="16" spans="2:6" ht="12.75">
      <c r="B16" s="4">
        <f t="shared" si="0"/>
        <v>-3</v>
      </c>
      <c r="C16" s="18">
        <v>44</v>
      </c>
      <c r="D16" s="71" t="s">
        <v>89</v>
      </c>
      <c r="E16" s="72" t="s">
        <v>89</v>
      </c>
      <c r="F16" s="73" t="s">
        <v>89</v>
      </c>
    </row>
    <row r="17" spans="2:6" ht="12.75">
      <c r="B17" s="4">
        <f t="shared" si="0"/>
        <v>-2</v>
      </c>
      <c r="C17" s="18">
        <v>39</v>
      </c>
      <c r="D17" s="71" t="s">
        <v>89</v>
      </c>
      <c r="E17" s="72" t="s">
        <v>89</v>
      </c>
      <c r="F17" s="73" t="s">
        <v>89</v>
      </c>
    </row>
    <row r="18" spans="2:8" ht="12.75">
      <c r="B18" s="4">
        <f t="shared" si="0"/>
        <v>-1</v>
      </c>
      <c r="C18" s="18">
        <v>57</v>
      </c>
      <c r="D18" s="71" t="s">
        <v>89</v>
      </c>
      <c r="E18" s="72" t="s">
        <v>89</v>
      </c>
      <c r="F18" s="73" t="s">
        <v>89</v>
      </c>
      <c r="H18" t="str">
        <f>"=FF_AVERAGE(C12:C21,MA_MA1)"</f>
        <v>=FF_AVERAGE(C12:C21,MA_MA1)</v>
      </c>
    </row>
    <row r="19" spans="2:6" ht="12.75">
      <c r="B19" s="4">
        <f t="shared" si="0"/>
        <v>0</v>
      </c>
      <c r="C19" s="19">
        <v>45</v>
      </c>
      <c r="D19" s="74">
        <f>[1]!FF_AVERAGE(C10:C19,MA_MA1)</f>
        <v>49.5</v>
      </c>
      <c r="E19" s="8" t="str">
        <f>[1]!FF_CONSTANT(D10:D19,MA_MA_t1)</f>
        <v>***</v>
      </c>
      <c r="F19" s="75" t="s">
        <v>89</v>
      </c>
    </row>
    <row r="20" spans="2:8" ht="12.75">
      <c r="B20">
        <f t="shared" si="0"/>
        <v>1</v>
      </c>
      <c r="C20" s="20">
        <v>43</v>
      </c>
      <c r="D20" s="76">
        <f>[1]!FF_AVERAGE(C11:C20,MA_MA1)</f>
        <v>49.29999923706055</v>
      </c>
      <c r="E20" s="21" t="str">
        <f>[1]!FF_CONSTANT(D11:D20,MA_MA_t1)</f>
        <v>***</v>
      </c>
      <c r="F20" s="77" t="str">
        <f>[1]!FF_ERR(C20,E20)</f>
        <v>***</v>
      </c>
      <c r="H20" t="str">
        <f>"=FF_CONSTANT(D12:D21,MA_MA_t1)"</f>
        <v>=FF_CONSTANT(D12:D21,MA_MA_t1)</v>
      </c>
    </row>
    <row r="21" spans="2:6" ht="12.75">
      <c r="B21">
        <f t="shared" si="0"/>
        <v>2</v>
      </c>
      <c r="C21" s="9">
        <v>49</v>
      </c>
      <c r="D21" s="76">
        <f>[1]!FF_AVERAGE(C12:C21,MA_MA1)</f>
        <v>48.900001525878906</v>
      </c>
      <c r="E21" s="21">
        <f>[1]!FF_CONSTANT(D12:D21,MA_MA_t1)</f>
        <v>49.5</v>
      </c>
      <c r="F21" s="77">
        <f>[1]!FF_ERR(C21,E21)</f>
        <v>-0.5</v>
      </c>
    </row>
    <row r="22" spans="2:8" ht="12.75">
      <c r="B22">
        <f t="shared" si="0"/>
        <v>3</v>
      </c>
      <c r="C22" s="9">
        <v>43</v>
      </c>
      <c r="D22" s="76">
        <f>[1]!FF_AVERAGE(C13:C22,MA_MA1)</f>
        <v>47.599998474121094</v>
      </c>
      <c r="E22" s="21">
        <f>[1]!FF_CONSTANT(D13:D22,MA_MA_t1)</f>
        <v>49.29999923706055</v>
      </c>
      <c r="F22" s="77">
        <f>[1]!FF_ERR(C22,E22)</f>
        <v>-6.299999237060547</v>
      </c>
      <c r="H22" t="str">
        <f>"=FF_ERR(C21,E21)"</f>
        <v>=FF_ERR(C21,E21)</v>
      </c>
    </row>
    <row r="23" spans="2:6" ht="12.75">
      <c r="B23">
        <f t="shared" si="0"/>
        <v>4</v>
      </c>
      <c r="C23" s="9">
        <v>46</v>
      </c>
      <c r="D23" s="76">
        <f>[1]!FF_AVERAGE(C14:C23,MA_MA1)</f>
        <v>47.29999923706055</v>
      </c>
      <c r="E23" s="21">
        <f>[1]!FF_CONSTANT(D14:D23,MA_MA_t1)</f>
        <v>48.900001525878906</v>
      </c>
      <c r="F23" s="77">
        <f>[1]!FF_ERR(C23,E23)</f>
        <v>-2.9000015258789062</v>
      </c>
    </row>
    <row r="24" spans="2:6" ht="12.75">
      <c r="B24">
        <f t="shared" si="0"/>
        <v>5</v>
      </c>
      <c r="C24" s="9">
        <v>41</v>
      </c>
      <c r="D24" s="76">
        <f>[1]!FF_AVERAGE(C15:C24,MA_MA1)</f>
        <v>45.599998474121094</v>
      </c>
      <c r="E24" s="21">
        <f>[1]!FF_CONSTANT(D15:D24,MA_MA_t1)</f>
        <v>47.599998474121094</v>
      </c>
      <c r="F24" s="77">
        <f>[1]!FF_ERR(C24,E24)</f>
        <v>-6.599998474121094</v>
      </c>
    </row>
    <row r="25" spans="2:6" ht="12.75">
      <c r="B25">
        <f t="shared" si="0"/>
        <v>6</v>
      </c>
      <c r="C25" s="9">
        <v>48</v>
      </c>
      <c r="D25" s="76">
        <f>[1]!FF_AVERAGE(C16:C25,MA_MA1)</f>
        <v>45.5</v>
      </c>
      <c r="E25" s="21">
        <f>[1]!FF_CONSTANT(D16:D25,MA_MA_t1)</f>
        <v>47.29999923706055</v>
      </c>
      <c r="F25" s="77">
        <f>[1]!FF_ERR(C25,E25)</f>
        <v>0.7000007629394531</v>
      </c>
    </row>
    <row r="26" spans="2:6" ht="12.75">
      <c r="B26">
        <f t="shared" si="0"/>
        <v>7</v>
      </c>
      <c r="C26" s="9">
        <v>50</v>
      </c>
      <c r="D26" s="76">
        <f>[1]!FF_AVERAGE(C17:C26,MA_MA1)</f>
        <v>46.099998474121094</v>
      </c>
      <c r="E26" s="21">
        <f>[1]!FF_CONSTANT(D17:D26,MA_MA_t1)</f>
        <v>45.599998474121094</v>
      </c>
      <c r="F26" s="77">
        <f>[1]!FF_ERR(C26,E26)</f>
        <v>4.400001525878906</v>
      </c>
    </row>
    <row r="27" spans="2:6" ht="12.75">
      <c r="B27">
        <f t="shared" si="0"/>
        <v>8</v>
      </c>
      <c r="C27" s="9">
        <v>51</v>
      </c>
      <c r="D27" s="76">
        <f>[1]!FF_AVERAGE(C18:C27,MA_MA1)</f>
        <v>47.29999923706055</v>
      </c>
      <c r="E27" s="21">
        <f>[1]!FF_CONSTANT(D18:D27,MA_MA_t1)</f>
        <v>45.5</v>
      </c>
      <c r="F27" s="77">
        <f>[1]!FF_ERR(C27,E27)</f>
        <v>5.5</v>
      </c>
    </row>
    <row r="28" spans="2:6" ht="12.75">
      <c r="B28">
        <f t="shared" si="0"/>
        <v>9</v>
      </c>
      <c r="C28" s="9">
        <v>46</v>
      </c>
      <c r="D28" s="76">
        <f>[1]!FF_AVERAGE(C19:C28,MA_MA1)</f>
        <v>46.20000076293945</v>
      </c>
      <c r="E28" s="21">
        <f>[1]!FF_CONSTANT(D19:D28,MA_MA_t1)</f>
        <v>46.099998474121094</v>
      </c>
      <c r="F28" s="77">
        <f>[1]!FF_ERR(C28,E28)</f>
        <v>-0.09999847412109375</v>
      </c>
    </row>
    <row r="29" spans="2:6" ht="12.75">
      <c r="B29">
        <f t="shared" si="0"/>
        <v>10</v>
      </c>
      <c r="C29" s="9">
        <v>60</v>
      </c>
      <c r="D29" s="76">
        <f>[1]!FF_AVERAGE(C20:C29,MA_MA1)</f>
        <v>47.70000076293945</v>
      </c>
      <c r="E29" s="21">
        <f>[1]!FF_CONSTANT(D20:D29,MA_MA_t1)</f>
        <v>47.29999923706055</v>
      </c>
      <c r="F29" s="77">
        <f>[1]!FF_ERR(C29,E29)</f>
        <v>12.700000762939453</v>
      </c>
    </row>
    <row r="32" spans="2:8" ht="12.75">
      <c r="B32" s="1" t="s">
        <v>80</v>
      </c>
      <c r="D32" t="s">
        <v>94</v>
      </c>
      <c r="H32" t="s">
        <v>27</v>
      </c>
    </row>
    <row r="33" spans="2:5" ht="12.75">
      <c r="B33" s="1" t="s">
        <v>81</v>
      </c>
      <c r="C33" t="s">
        <v>28</v>
      </c>
      <c r="D33" s="12" t="s">
        <v>96</v>
      </c>
      <c r="E33" s="12" t="s">
        <v>93</v>
      </c>
    </row>
    <row r="34" spans="2:8" ht="12.75">
      <c r="B34" s="1" t="s">
        <v>97</v>
      </c>
      <c r="D34" s="12">
        <v>0.10000000149011612</v>
      </c>
      <c r="E34" s="12">
        <v>2</v>
      </c>
      <c r="H34" t="s">
        <v>29</v>
      </c>
    </row>
    <row r="35" spans="2:6" ht="24.75">
      <c r="B35" s="1" t="s">
        <v>83</v>
      </c>
      <c r="C35" s="3" t="s">
        <v>90</v>
      </c>
      <c r="D35" s="3" t="str">
        <f>CONCATENATE(C35," EXP")</f>
        <v>Data EXP</v>
      </c>
      <c r="E35" s="3" t="str">
        <f>CONCATENATE(C35," Fore(",EXP_EXP_t1,")")</f>
        <v>Data Fore(2)</v>
      </c>
      <c r="F35" s="3" t="str">
        <f>CONCATENATE(C35," Err(",EXP_EXP_t1,")")</f>
        <v>Data Err(2)</v>
      </c>
    </row>
    <row r="36" spans="2:8" ht="12.75">
      <c r="B36" s="1" t="s">
        <v>84</v>
      </c>
      <c r="C36" s="14">
        <f>AVERAGE(C50:C59)</f>
        <v>47.7</v>
      </c>
      <c r="D36" s="16">
        <f>AVERAGE(D50:D59)</f>
        <v>48.129862948493106</v>
      </c>
      <c r="E36" s="7">
        <f>AVERAGE(E50:E59)</f>
        <v>48.219290742772515</v>
      </c>
      <c r="F36" s="13">
        <f>AVERAGE(F50:F59)</f>
        <v>0.0029314794497139474</v>
      </c>
      <c r="H36" s="70" t="str">
        <f>"=AVERAGE(F50:F59)"</f>
        <v>=AVERAGE(F50:F59)</v>
      </c>
    </row>
    <row r="37" spans="2:8" ht="12.75">
      <c r="B37" s="1" t="s">
        <v>85</v>
      </c>
      <c r="C37" s="14">
        <f>STDEV(C50:C59)</f>
        <v>5.417051268397253</v>
      </c>
      <c r="D37" s="16">
        <f>STDEV(D50:D59)</f>
        <v>0.61014731626724</v>
      </c>
      <c r="E37" s="7">
        <f>STDEV(E50:E59)</f>
        <v>0.7290545649484185</v>
      </c>
      <c r="F37" s="13">
        <f>STDEV(F50:F59)</f>
        <v>5.726088589760551</v>
      </c>
      <c r="H37" s="70" t="str">
        <f>"=STDEV(F50:F59)"</f>
        <v>=STDEV(F50:F59)</v>
      </c>
    </row>
    <row r="38" spans="2:8" ht="12.75">
      <c r="B38" s="1" t="s">
        <v>86</v>
      </c>
      <c r="C38" s="15" t="s">
        <v>89</v>
      </c>
      <c r="D38" s="17" t="s">
        <v>89</v>
      </c>
      <c r="E38" s="6" t="s">
        <v>89</v>
      </c>
      <c r="F38" s="22">
        <f>[1]!FF_MAD(F50:F59)</f>
        <v>4.050503730773926</v>
      </c>
      <c r="H38" t="str">
        <f>"=FF_MAD(FF50:F59)"</f>
        <v>=FF_MAD(FF50:F59)</v>
      </c>
    </row>
    <row r="39" ht="12.75">
      <c r="B39" s="1" t="s">
        <v>87</v>
      </c>
    </row>
    <row r="40" spans="2:6" ht="12.75">
      <c r="B40" s="4">
        <v>-9</v>
      </c>
      <c r="C40" s="18">
        <v>45</v>
      </c>
      <c r="D40" s="71" t="s">
        <v>89</v>
      </c>
      <c r="E40" s="72" t="s">
        <v>89</v>
      </c>
      <c r="F40" s="73" t="s">
        <v>89</v>
      </c>
    </row>
    <row r="41" spans="2:6" ht="12.75">
      <c r="B41" s="4">
        <f aca="true" t="shared" si="1" ref="B41:B59">B40+1</f>
        <v>-8</v>
      </c>
      <c r="C41" s="18">
        <v>53</v>
      </c>
      <c r="D41" s="71" t="s">
        <v>89</v>
      </c>
      <c r="E41" s="72" t="s">
        <v>89</v>
      </c>
      <c r="F41" s="73" t="s">
        <v>89</v>
      </c>
    </row>
    <row r="42" spans="2:6" ht="12.75">
      <c r="B42" s="4">
        <f t="shared" si="1"/>
        <v>-7</v>
      </c>
      <c r="C42" s="18">
        <v>56</v>
      </c>
      <c r="D42" s="71" t="s">
        <v>89</v>
      </c>
      <c r="E42" s="72" t="s">
        <v>89</v>
      </c>
      <c r="F42" s="73" t="s">
        <v>89</v>
      </c>
    </row>
    <row r="43" spans="2:6" ht="12.75">
      <c r="B43" s="4">
        <f t="shared" si="1"/>
        <v>-6</v>
      </c>
      <c r="C43" s="18">
        <v>49</v>
      </c>
      <c r="D43" s="71" t="s">
        <v>89</v>
      </c>
      <c r="E43" s="72" t="s">
        <v>89</v>
      </c>
      <c r="F43" s="73" t="s">
        <v>89</v>
      </c>
    </row>
    <row r="44" spans="2:6" ht="12.75">
      <c r="B44" s="4">
        <f t="shared" si="1"/>
        <v>-5</v>
      </c>
      <c r="C44" s="18">
        <v>58</v>
      </c>
      <c r="D44" s="71" t="s">
        <v>89</v>
      </c>
      <c r="E44" s="72" t="s">
        <v>89</v>
      </c>
      <c r="F44" s="73" t="s">
        <v>89</v>
      </c>
    </row>
    <row r="45" spans="2:6" ht="12.75">
      <c r="B45" s="4">
        <f t="shared" si="1"/>
        <v>-4</v>
      </c>
      <c r="C45" s="18">
        <v>49</v>
      </c>
      <c r="D45" s="71" t="s">
        <v>89</v>
      </c>
      <c r="E45" s="72" t="s">
        <v>89</v>
      </c>
      <c r="F45" s="73" t="s">
        <v>89</v>
      </c>
    </row>
    <row r="46" spans="2:6" ht="12.75">
      <c r="B46" s="4">
        <f t="shared" si="1"/>
        <v>-3</v>
      </c>
      <c r="C46" s="18">
        <v>44</v>
      </c>
      <c r="D46" s="71" t="s">
        <v>89</v>
      </c>
      <c r="E46" s="72" t="s">
        <v>89</v>
      </c>
      <c r="F46" s="73" t="s">
        <v>89</v>
      </c>
    </row>
    <row r="47" spans="2:6" ht="12.75">
      <c r="B47" s="4">
        <f t="shared" si="1"/>
        <v>-2</v>
      </c>
      <c r="C47" s="18">
        <v>39</v>
      </c>
      <c r="D47" s="71" t="s">
        <v>89</v>
      </c>
      <c r="E47" s="72" t="s">
        <v>89</v>
      </c>
      <c r="F47" s="73" t="s">
        <v>89</v>
      </c>
    </row>
    <row r="48" spans="2:8" ht="12.75">
      <c r="B48" s="4">
        <f t="shared" si="1"/>
        <v>-1</v>
      </c>
      <c r="C48" s="18">
        <v>57</v>
      </c>
      <c r="D48" s="71" t="s">
        <v>89</v>
      </c>
      <c r="E48" s="72" t="s">
        <v>89</v>
      </c>
      <c r="F48" s="73" t="s">
        <v>89</v>
      </c>
      <c r="H48" t="str">
        <f>"=FF_EXP(C51,D50,EXP_EXP1)"</f>
        <v>=FF_EXP(C51,D50,EXP_EXP1)</v>
      </c>
    </row>
    <row r="49" spans="2:6" ht="12.75">
      <c r="B49" s="4">
        <f t="shared" si="1"/>
        <v>0</v>
      </c>
      <c r="C49" s="19">
        <v>45</v>
      </c>
      <c r="D49" s="74">
        <f>[1]!FF_AVERAGE(C40:C49,10)</f>
        <v>49.5</v>
      </c>
      <c r="E49" s="8" t="str">
        <f>[1]!FF_CONSTANT(D40:D49,EXP_EXP_t1)</f>
        <v>***</v>
      </c>
      <c r="F49" s="75" t="s">
        <v>89</v>
      </c>
    </row>
    <row r="50" spans="2:8" ht="12.75">
      <c r="B50">
        <f t="shared" si="1"/>
        <v>1</v>
      </c>
      <c r="C50" s="20">
        <v>43</v>
      </c>
      <c r="D50" s="76">
        <f>[1]!FF_EXP(C50,D49,EXP_EXP1)</f>
        <v>48.849999990314245</v>
      </c>
      <c r="E50" s="21" t="str">
        <f>[1]!FF_CONSTANT(D41:D50,EXP_EXP_t1)</f>
        <v>***</v>
      </c>
      <c r="F50" s="77" t="str">
        <f>[1]!FF_ERR(C50,E50)</f>
        <v>***</v>
      </c>
      <c r="H50" t="str">
        <f>"=FF_CONSTANT(D42:D51,EXP_EXP_t1)"</f>
        <v>=FF_CONSTANT(D42:D51,EXP_EXP_t1)</v>
      </c>
    </row>
    <row r="51" spans="2:6" ht="12.75">
      <c r="B51">
        <f t="shared" si="1"/>
        <v>2</v>
      </c>
      <c r="C51" s="9">
        <v>49</v>
      </c>
      <c r="D51" s="76">
        <f>[1]!FF_EXP(C51,D50,EXP_EXP1)</f>
        <v>48.86499999150634</v>
      </c>
      <c r="E51" s="21">
        <f>[1]!FF_CONSTANT(D42:D51,EXP_EXP_t1)</f>
        <v>49.5</v>
      </c>
      <c r="F51" s="77">
        <f>[1]!FF_ERR(C51,E51)</f>
        <v>-0.5</v>
      </c>
    </row>
    <row r="52" spans="2:8" ht="12.75">
      <c r="B52">
        <f t="shared" si="1"/>
        <v>3</v>
      </c>
      <c r="C52" s="9">
        <v>43</v>
      </c>
      <c r="D52" s="76">
        <f>[1]!FF_EXP(C52,D51,EXP_EXP1)</f>
        <v>48.27849998361617</v>
      </c>
      <c r="E52" s="21">
        <f>[1]!FF_CONSTANT(D43:D52,EXP_EXP_t1)</f>
        <v>48.849999990314245</v>
      </c>
      <c r="F52" s="77">
        <f>[1]!FF_ERR(C52,E52)</f>
        <v>-5.849999990314245</v>
      </c>
      <c r="H52" t="str">
        <f>"=FF_ERR(C51,E51)"</f>
        <v>=FF_ERR(C51,E51)</v>
      </c>
    </row>
    <row r="53" spans="2:6" ht="12.75">
      <c r="B53">
        <f t="shared" si="1"/>
        <v>4</v>
      </c>
      <c r="C53" s="9">
        <v>46</v>
      </c>
      <c r="D53" s="76">
        <f>[1]!FF_EXP(C53,D52,EXP_EXP1)</f>
        <v>48.05064998185932</v>
      </c>
      <c r="E53" s="21">
        <f>[1]!FF_CONSTANT(D44:D53,EXP_EXP_t1)</f>
        <v>48.86499999150634</v>
      </c>
      <c r="F53" s="77">
        <f>[1]!FF_ERR(C53,E53)</f>
        <v>-2.8649999915063376</v>
      </c>
    </row>
    <row r="54" spans="2:6" ht="12.75">
      <c r="B54">
        <f t="shared" si="1"/>
        <v>5</v>
      </c>
      <c r="C54" s="9">
        <v>41</v>
      </c>
      <c r="D54" s="76">
        <f>[1]!FF_EXP(C54,D53,EXP_EXP1)</f>
        <v>47.34558497316711</v>
      </c>
      <c r="E54" s="21">
        <f>[1]!FF_CONSTANT(D45:D54,EXP_EXP_t1)</f>
        <v>48.27849998361617</v>
      </c>
      <c r="F54" s="77">
        <f>[1]!FF_ERR(C54,E54)</f>
        <v>-7.278499983616172</v>
      </c>
    </row>
    <row r="55" spans="2:6" ht="12.75">
      <c r="B55">
        <f t="shared" si="1"/>
        <v>6</v>
      </c>
      <c r="C55" s="9">
        <v>48</v>
      </c>
      <c r="D55" s="76">
        <f>[1]!FF_EXP(C55,D54,EXP_EXP1)</f>
        <v>47.41102647682555</v>
      </c>
      <c r="E55" s="21">
        <f>[1]!FF_CONSTANT(D46:D55,EXP_EXP_t1)</f>
        <v>48.05064998185932</v>
      </c>
      <c r="F55" s="77">
        <f>[1]!FF_ERR(C55,E55)</f>
        <v>-0.05064998185932268</v>
      </c>
    </row>
    <row r="56" spans="2:6" ht="12.75">
      <c r="B56">
        <f t="shared" si="1"/>
        <v>7</v>
      </c>
      <c r="C56" s="9">
        <v>50</v>
      </c>
      <c r="D56" s="76">
        <f>[1]!FF_EXP(C56,D55,EXP_EXP1)</f>
        <v>47.669923833000865</v>
      </c>
      <c r="E56" s="21">
        <f>[1]!FF_CONSTANT(D47:D56,EXP_EXP_t1)</f>
        <v>47.34558497316711</v>
      </c>
      <c r="F56" s="77">
        <f>[1]!FF_ERR(C56,E56)</f>
        <v>2.6544150268328934</v>
      </c>
    </row>
    <row r="57" spans="2:6" ht="12.75">
      <c r="B57">
        <f t="shared" si="1"/>
        <v>8</v>
      </c>
      <c r="C57" s="9">
        <v>51</v>
      </c>
      <c r="D57" s="76">
        <f>[1]!FF_EXP(C57,D56,EXP_EXP1)</f>
        <v>48.00293145466298</v>
      </c>
      <c r="E57" s="21">
        <f>[1]!FF_CONSTANT(D48:D57,EXP_EXP_t1)</f>
        <v>47.41102647682555</v>
      </c>
      <c r="F57" s="77">
        <f>[1]!FF_ERR(C57,E57)</f>
        <v>3.5889735231744524</v>
      </c>
    </row>
    <row r="58" spans="2:6" ht="12.75">
      <c r="B58">
        <f t="shared" si="1"/>
        <v>9</v>
      </c>
      <c r="C58" s="9">
        <v>46</v>
      </c>
      <c r="D58" s="76">
        <f>[1]!FF_EXP(C58,D57,EXP_EXP1)</f>
        <v>47.80263830621208</v>
      </c>
      <c r="E58" s="21">
        <f>[1]!FF_CONSTANT(D49:D58,EXP_EXP_t1)</f>
        <v>47.669923833000865</v>
      </c>
      <c r="F58" s="77">
        <f>[1]!FF_ERR(C58,E58)</f>
        <v>-1.6699238330008654</v>
      </c>
    </row>
    <row r="59" spans="2:6" ht="12.75">
      <c r="B59">
        <f t="shared" si="1"/>
        <v>10</v>
      </c>
      <c r="C59" s="9">
        <v>60</v>
      </c>
      <c r="D59" s="76">
        <f>[1]!FF_EXP(C59,D58,EXP_EXP1)</f>
        <v>49.02237449376636</v>
      </c>
      <c r="E59" s="21">
        <f>[1]!FF_CONSTANT(D50:D59,EXP_EXP_t1)</f>
        <v>48.00293145466298</v>
      </c>
      <c r="F59" s="77">
        <f>[1]!FF_ERR(C59,E59)</f>
        <v>11.997068545337022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Texas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Jensen</dc:creator>
  <cp:keywords/>
  <dc:description/>
  <cp:lastModifiedBy>Paul Jensen</cp:lastModifiedBy>
  <dcterms:created xsi:type="dcterms:W3CDTF">2003-09-20T15:03:14Z</dcterms:created>
  <cp:category/>
  <cp:version/>
  <cp:contentType/>
  <cp:contentStatus/>
</cp:coreProperties>
</file>