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90" windowWidth="8415" windowHeight="4965" activeTab="0"/>
  </bookViews>
  <sheets>
    <sheet name="Sailco" sheetId="1" r:id="rId1"/>
  </sheets>
  <definedNames>
    <definedName name="Capacities">'Sailco'!$J$26:$J$30</definedName>
    <definedName name="CostMatrix">'Sailco'!$C$13:$F$21</definedName>
    <definedName name="Costs">'Sailco'!$C$25:$C$48</definedName>
    <definedName name="Dests">'Sailco'!$B$25:$B$48</definedName>
    <definedName name="Flows">'Sailco'!$D$25:$D$48</definedName>
    <definedName name="Inflows">'Sailco'!$H$34:$H$37</definedName>
    <definedName name="InitInv">'Sailco'!$B$4</definedName>
    <definedName name="Origins">'Sailco'!$A$25:$A$48</definedName>
    <definedName name="OTUnitCost">'Sailco'!$B$7</definedName>
    <definedName name="Outflows">'Sailco'!$H$26:$H$30</definedName>
    <definedName name="Reqts">'Sailco'!$J$34:$J$37</definedName>
    <definedName name="RTCap">'Sailco'!$B$5</definedName>
    <definedName name="RTUnitCost">'Sailco'!$B$6</definedName>
    <definedName name="solver_adj" localSheetId="0" hidden="1">'Sailco'!$D$25:$D$48</definedName>
    <definedName name="solver_cvg" localSheetId="0" hidden="1">0.0001</definedName>
    <definedName name="solver_drv" localSheetId="0" hidden="1">1</definedName>
    <definedName name="solver_eng" localSheetId="0" hidden="1">2</definedName>
    <definedName name="solver_est" localSheetId="0" hidden="1">1</definedName>
    <definedName name="solver_ibd" localSheetId="0" hidden="1">2</definedName>
    <definedName name="solver_itr" localSheetId="0" hidden="1">100</definedName>
    <definedName name="solver_lhs1" localSheetId="0" hidden="1">'Sailco'!$H$34:$H$37</definedName>
    <definedName name="solver_lhs2" localSheetId="0" hidden="1">'Sailco'!$H$26:$H$30</definedName>
    <definedName name="solver_lhs3" localSheetId="0" hidden="1">'Sailco'!#REF!</definedName>
    <definedName name="solver_lin" localSheetId="0" hidden="1">1</definedName>
    <definedName name="solver_lva" localSheetId="0" hidden="1">2</definedName>
    <definedName name="solver_mip" localSheetId="0" hidden="1">5000</definedName>
    <definedName name="solver_mni" localSheetId="0" hidden="1">30</definedName>
    <definedName name="solver_mrt" localSheetId="0" hidden="1">0.075</definedName>
    <definedName name="solver_neg" localSheetId="0" hidden="1">1</definedName>
    <definedName name="solver_nod" localSheetId="0" hidden="1">5000</definedName>
    <definedName name="solver_num" localSheetId="0" hidden="1">2</definedName>
    <definedName name="solver_nwt" localSheetId="0" hidden="1">1</definedName>
    <definedName name="solver_ofx" localSheetId="0" hidden="1">2</definedName>
    <definedName name="solver_opt" localSheetId="0" hidden="1">'Sailco'!$B$50</definedName>
    <definedName name="solver_piv" localSheetId="0" hidden="1">0.000001</definedName>
    <definedName name="solver_pre" localSheetId="0" hidden="1">0.000001</definedName>
    <definedName name="solver_pro" localSheetId="0" hidden="1">2</definedName>
    <definedName name="solver_rbv" localSheetId="0" hidden="1">1</definedName>
    <definedName name="solver_red" localSheetId="0" hidden="1">0.000001</definedName>
    <definedName name="solver_rel1" localSheetId="0" hidden="1">2</definedName>
    <definedName name="solver_rel2" localSheetId="0" hidden="1">1</definedName>
    <definedName name="solver_rel3" localSheetId="0" hidden="1">3</definedName>
    <definedName name="solver_reo" localSheetId="0" hidden="1">2</definedName>
    <definedName name="solver_rep" localSheetId="0" hidden="1">2</definedName>
    <definedName name="solver_rhs1" localSheetId="0" hidden="1">Reqts</definedName>
    <definedName name="solver_rhs2" localSheetId="0" hidden="1">Capacities</definedName>
    <definedName name="solver_rhs3" localSheetId="0" hidden="1">'Sailco'!#REF!</definedName>
    <definedName name="solver_rlx" localSheetId="0" hidden="1">2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std" localSheetId="0" hidden="1">1</definedName>
    <definedName name="solver_tim" localSheetId="0" hidden="1">100</definedName>
    <definedName name="solver_tmp" localSheetId="0" hidden="1">'Sailco'!#REF!</definedName>
    <definedName name="solver_tol" localSheetId="0" hidden="1">0.0005</definedName>
    <definedName name="solver_typ" localSheetId="0" hidden="1">2</definedName>
    <definedName name="solver_val" localSheetId="0" hidden="1">0</definedName>
    <definedName name="solver_ver" localSheetId="0" hidden="1">2</definedName>
    <definedName name="TotCost">'Sailco'!$B$50</definedName>
    <definedName name="UnitHoldCost">'Sailco'!$B$8</definedName>
  </definedNames>
  <calcPr fullCalcOnLoad="1"/>
</workbook>
</file>

<file path=xl/comments1.xml><?xml version="1.0" encoding="utf-8"?>
<comments xmlns="http://schemas.openxmlformats.org/spreadsheetml/2006/main">
  <authors>
    <author>Chris Albright</author>
  </authors>
  <commentList>
    <comment ref="A5" authorId="0">
      <text>
        <r>
          <rPr>
            <b/>
            <sz val="8"/>
            <rFont val="Tahoma"/>
            <family val="0"/>
          </rPr>
          <t>Boats per month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<sst xmlns="http://schemas.openxmlformats.org/spreadsheetml/2006/main" count="58" uniqueCount="43">
  <si>
    <t>Input data</t>
  </si>
  <si>
    <t>Regular-time cost/boat</t>
  </si>
  <si>
    <t>Overtime cost/boat</t>
  </si>
  <si>
    <t>Holding cost/boat/month</t>
  </si>
  <si>
    <t>Unit "shipping" costs</t>
  </si>
  <si>
    <t>To</t>
  </si>
  <si>
    <t>Month 1</t>
  </si>
  <si>
    <t>Month 2</t>
  </si>
  <si>
    <t>Month 3</t>
  </si>
  <si>
    <t>Month 4</t>
  </si>
  <si>
    <t>Initial inventory</t>
  </si>
  <si>
    <t>RT, month 1</t>
  </si>
  <si>
    <t>OT, month 1</t>
  </si>
  <si>
    <t>RT, month 2</t>
  </si>
  <si>
    <t>From</t>
  </si>
  <si>
    <t>OT, month 2</t>
  </si>
  <si>
    <t>RT, month 3</t>
  </si>
  <si>
    <t>OT, month 3</t>
  </si>
  <si>
    <t>RT, month 4</t>
  </si>
  <si>
    <t>OT, month 4</t>
  </si>
  <si>
    <t>Total cost</t>
  </si>
  <si>
    <t>Capacity</t>
  </si>
  <si>
    <t>&lt;=</t>
  </si>
  <si>
    <t>Regular-time capacity</t>
  </si>
  <si>
    <t>Demand, month 1</t>
  </si>
  <si>
    <t>Demand, month 2</t>
  </si>
  <si>
    <t>Demand, month 3</t>
  </si>
  <si>
    <t>Demand, month 4</t>
  </si>
  <si>
    <t>Network formulation</t>
  </si>
  <si>
    <t>Cost</t>
  </si>
  <si>
    <t>Flow</t>
  </si>
  <si>
    <t>OriginIndex</t>
  </si>
  <si>
    <t>DestIndex</t>
  </si>
  <si>
    <t>Flow balance constraints</t>
  </si>
  <si>
    <t>Capacity constraints</t>
  </si>
  <si>
    <t>Source</t>
  </si>
  <si>
    <t>Outflow</t>
  </si>
  <si>
    <t>Demand constraints</t>
  </si>
  <si>
    <t>Demand</t>
  </si>
  <si>
    <t>Inflow</t>
  </si>
  <si>
    <t>Required</t>
  </si>
  <si>
    <t>=</t>
  </si>
  <si>
    <t>Sailco production problem modeled as a transportation model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</si>
</sst>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 style="thick">
        <color indexed="10"/>
      </right>
      <top>
        <color indexed="63"/>
      </top>
      <bottom style="thick">
        <color indexed="1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Continuous"/>
    </xf>
    <xf numFmtId="0" fontId="0" fillId="0" borderId="0" xfId="0" applyAlignment="1" quotePrefix="1">
      <alignment horizontal="right"/>
    </xf>
    <xf numFmtId="0" fontId="0" fillId="0" borderId="0" xfId="0" applyAlignment="1" quotePrefix="1">
      <alignment horizontal="left"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5" fontId="0" fillId="0" borderId="0" xfId="0" applyNumberFormat="1" applyFill="1" applyBorder="1" applyAlignment="1">
      <alignment/>
    </xf>
    <xf numFmtId="164" fontId="0" fillId="2" borderId="2" xfId="0" applyNumberFormat="1" applyFill="1" applyBorder="1" applyAlignment="1">
      <alignment/>
    </xf>
    <xf numFmtId="164" fontId="0" fillId="2" borderId="3" xfId="0" applyNumberForma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Alignment="1">
      <alignment horizontal="left"/>
    </xf>
    <xf numFmtId="5" fontId="0" fillId="0" borderId="7" xfId="0" applyNumberFormat="1" applyFill="1" applyBorder="1" applyAlignment="1">
      <alignment/>
    </xf>
    <xf numFmtId="5" fontId="0" fillId="0" borderId="8" xfId="0" applyNumberFormat="1" applyFill="1" applyBorder="1" applyAlignment="1">
      <alignment/>
    </xf>
    <xf numFmtId="5" fontId="0" fillId="0" borderId="9" xfId="0" applyNumberFormat="1" applyFill="1" applyBorder="1" applyAlignment="1">
      <alignment/>
    </xf>
    <xf numFmtId="5" fontId="0" fillId="0" borderId="10" xfId="0" applyNumberFormat="1" applyFill="1" applyBorder="1" applyAlignment="1">
      <alignment/>
    </xf>
    <xf numFmtId="5" fontId="0" fillId="0" borderId="11" xfId="0" applyNumberFormat="1" applyFill="1" applyBorder="1" applyAlignment="1">
      <alignment/>
    </xf>
    <xf numFmtId="5" fontId="0" fillId="0" borderId="12" xfId="0" applyNumberFormat="1" applyFill="1" applyBorder="1" applyAlignment="1">
      <alignment/>
    </xf>
    <xf numFmtId="5" fontId="0" fillId="0" borderId="13" xfId="0" applyNumberFormat="1" applyFill="1" applyBorder="1" applyAlignment="1">
      <alignment/>
    </xf>
    <xf numFmtId="5" fontId="0" fillId="0" borderId="14" xfId="0" applyNumberFormat="1" applyFill="1" applyBorder="1" applyAlignment="1">
      <alignment/>
    </xf>
    <xf numFmtId="0" fontId="0" fillId="0" borderId="0" xfId="0" applyAlignment="1">
      <alignment horizontal="center"/>
    </xf>
    <xf numFmtId="0" fontId="0" fillId="2" borderId="3" xfId="0" applyFill="1" applyBorder="1" applyAlignment="1">
      <alignment/>
    </xf>
    <xf numFmtId="0" fontId="1" fillId="0" borderId="0" xfId="0" applyFont="1" applyAlignment="1">
      <alignment horizontal="left"/>
    </xf>
    <xf numFmtId="164" fontId="0" fillId="0" borderId="15" xfId="0" applyNumberForma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533400</xdr:colOff>
      <xdr:row>1</xdr:row>
      <xdr:rowOff>152400</xdr:rowOff>
    </xdr:from>
    <xdr:to>
      <xdr:col>8</xdr:col>
      <xdr:colOff>600075</xdr:colOff>
      <xdr:row>18</xdr:row>
      <xdr:rowOff>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7400925" y="314325"/>
          <a:ext cx="1371600" cy="26193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Range names used: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InitInv - B4
RTCap - B5
RTUnitCost - B6
OTUnitCost - B7
UnitHoldCost - B8
CostMatrix - C13:F21
Origins - A25:A48
Dests - B25:B48
Costs - C25:C48
Flows - D25:D48
Outflows - H26:H30
Capacities - J26:J30
Inflows - H34:H37
Reqts - J34:J37
TotCost - B50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tabSelected="1" zoomScale="75" zoomScaleNormal="75" workbookViewId="0" topLeftCell="A1">
      <selection activeCell="A2" sqref="A2"/>
    </sheetView>
  </sheetViews>
  <sheetFormatPr defaultColWidth="9.140625" defaultRowHeight="12.75"/>
  <cols>
    <col min="1" max="1" width="22.421875" style="2" customWidth="1"/>
    <col min="2" max="2" width="15.421875" style="2" customWidth="1"/>
    <col min="3" max="6" width="16.28125" style="0" customWidth="1"/>
    <col min="7" max="7" width="10.421875" style="0" customWidth="1"/>
  </cols>
  <sheetData>
    <row r="1" spans="1:2" ht="12.75">
      <c r="A1" s="11" t="s">
        <v>42</v>
      </c>
      <c r="B1"/>
    </row>
    <row r="2" spans="1:2" ht="12.75">
      <c r="A2"/>
      <c r="B2"/>
    </row>
    <row r="3" spans="1:2" ht="13.5" thickBot="1">
      <c r="A3" s="1" t="s">
        <v>0</v>
      </c>
      <c r="B3"/>
    </row>
    <row r="4" spans="1:2" ht="12.75">
      <c r="A4" t="s">
        <v>10</v>
      </c>
      <c r="B4" s="6">
        <v>10</v>
      </c>
    </row>
    <row r="5" spans="1:2" ht="12.75">
      <c r="A5" s="5" t="s">
        <v>23</v>
      </c>
      <c r="B5" s="7">
        <v>40</v>
      </c>
    </row>
    <row r="6" spans="1:2" ht="12.75">
      <c r="A6" t="s">
        <v>1</v>
      </c>
      <c r="B6" s="9">
        <v>400</v>
      </c>
    </row>
    <row r="7" spans="1:2" ht="12.75">
      <c r="A7" t="s">
        <v>2</v>
      </c>
      <c r="B7" s="9">
        <v>450</v>
      </c>
    </row>
    <row r="8" spans="1:2" ht="13.5" thickBot="1">
      <c r="A8" t="s">
        <v>3</v>
      </c>
      <c r="B8" s="10">
        <v>20</v>
      </c>
    </row>
    <row r="9" spans="1:2" ht="12.75">
      <c r="A9"/>
      <c r="B9"/>
    </row>
    <row r="10" spans="1:2" ht="12.75">
      <c r="A10" s="1" t="s">
        <v>4</v>
      </c>
      <c r="B10"/>
    </row>
    <row r="11" spans="1:6" ht="12.75">
      <c r="A11"/>
      <c r="B11"/>
      <c r="C11" s="12" t="s">
        <v>5</v>
      </c>
      <c r="D11" s="3"/>
      <c r="E11" s="3"/>
      <c r="F11" s="3"/>
    </row>
    <row r="12" spans="1:7" ht="12.75">
      <c r="A12"/>
      <c r="B12"/>
      <c r="C12" s="2" t="s">
        <v>24</v>
      </c>
      <c r="D12" s="2" t="s">
        <v>25</v>
      </c>
      <c r="E12" s="2" t="s">
        <v>26</v>
      </c>
      <c r="F12" s="2" t="s">
        <v>27</v>
      </c>
      <c r="G12" s="4"/>
    </row>
    <row r="13" spans="1:6" ht="12.75">
      <c r="A13" s="1" t="s">
        <v>14</v>
      </c>
      <c r="B13" t="s">
        <v>10</v>
      </c>
      <c r="C13" s="17">
        <v>0</v>
      </c>
      <c r="D13" s="18">
        <f aca="true" t="shared" si="0" ref="D13:F15">C13+UnitHoldCost</f>
        <v>20</v>
      </c>
      <c r="E13" s="18">
        <f t="shared" si="0"/>
        <v>40</v>
      </c>
      <c r="F13" s="19">
        <f t="shared" si="0"/>
        <v>60</v>
      </c>
    </row>
    <row r="14" spans="1:6" ht="12.75">
      <c r="A14"/>
      <c r="B14" t="s">
        <v>11</v>
      </c>
      <c r="C14" s="20">
        <f>RTUnitCost</f>
        <v>400</v>
      </c>
      <c r="D14" s="8">
        <f t="shared" si="0"/>
        <v>420</v>
      </c>
      <c r="E14" s="8">
        <f t="shared" si="0"/>
        <v>440</v>
      </c>
      <c r="F14" s="21">
        <f t="shared" si="0"/>
        <v>460</v>
      </c>
    </row>
    <row r="15" spans="1:6" ht="12.75">
      <c r="A15"/>
      <c r="B15" t="s">
        <v>12</v>
      </c>
      <c r="C15" s="20">
        <f>OTUnitCost</f>
        <v>450</v>
      </c>
      <c r="D15" s="8">
        <f t="shared" si="0"/>
        <v>470</v>
      </c>
      <c r="E15" s="8">
        <f t="shared" si="0"/>
        <v>490</v>
      </c>
      <c r="F15" s="21">
        <f t="shared" si="0"/>
        <v>510</v>
      </c>
    </row>
    <row r="16" spans="1:6" ht="12.75">
      <c r="A16"/>
      <c r="B16" t="s">
        <v>13</v>
      </c>
      <c r="C16" s="20"/>
      <c r="D16" s="8">
        <f>RTUnitCost</f>
        <v>400</v>
      </c>
      <c r="E16" s="8">
        <f>D16+UnitHoldCost</f>
        <v>420</v>
      </c>
      <c r="F16" s="21">
        <f>E16+UnitHoldCost</f>
        <v>440</v>
      </c>
    </row>
    <row r="17" spans="1:6" ht="12.75">
      <c r="A17"/>
      <c r="B17" t="s">
        <v>15</v>
      </c>
      <c r="C17" s="20"/>
      <c r="D17" s="8">
        <f>OTUnitCost</f>
        <v>450</v>
      </c>
      <c r="E17" s="8">
        <f>D17+UnitHoldCost</f>
        <v>470</v>
      </c>
      <c r="F17" s="21">
        <f>E17+UnitHoldCost</f>
        <v>490</v>
      </c>
    </row>
    <row r="18" spans="1:6" ht="12.75">
      <c r="A18"/>
      <c r="B18" t="s">
        <v>16</v>
      </c>
      <c r="C18" s="20"/>
      <c r="D18" s="8"/>
      <c r="E18" s="8">
        <f>RTUnitCost</f>
        <v>400</v>
      </c>
      <c r="F18" s="21">
        <f>E18+UnitHoldCost</f>
        <v>420</v>
      </c>
    </row>
    <row r="19" spans="1:6" ht="12.75">
      <c r="A19"/>
      <c r="B19" t="s">
        <v>17</v>
      </c>
      <c r="C19" s="20"/>
      <c r="D19" s="8"/>
      <c r="E19" s="8">
        <f>OTUnitCost</f>
        <v>450</v>
      </c>
      <c r="F19" s="21">
        <f>E19+UnitHoldCost</f>
        <v>470</v>
      </c>
    </row>
    <row r="20" spans="1:6" ht="12.75">
      <c r="A20"/>
      <c r="B20" t="s">
        <v>18</v>
      </c>
      <c r="C20" s="20"/>
      <c r="D20" s="8"/>
      <c r="E20" s="8"/>
      <c r="F20" s="21">
        <f>RTUnitCost</f>
        <v>400</v>
      </c>
    </row>
    <row r="21" spans="1:6" ht="12.75">
      <c r="A21"/>
      <c r="B21" t="s">
        <v>19</v>
      </c>
      <c r="C21" s="22"/>
      <c r="D21" s="23"/>
      <c r="E21" s="23"/>
      <c r="F21" s="24">
        <f>OTUnitCost</f>
        <v>450</v>
      </c>
    </row>
    <row r="22" spans="1:2" ht="12.75">
      <c r="A22"/>
      <c r="B22"/>
    </row>
    <row r="23" spans="1:6" ht="12.75">
      <c r="A23" s="11" t="s">
        <v>28</v>
      </c>
      <c r="B23"/>
      <c r="F23" s="11" t="s">
        <v>33</v>
      </c>
    </row>
    <row r="24" spans="1:6" ht="13.5" thickBot="1">
      <c r="A24" s="2" t="s">
        <v>31</v>
      </c>
      <c r="B24" s="2" t="s">
        <v>32</v>
      </c>
      <c r="C24" s="2" t="s">
        <v>29</v>
      </c>
      <c r="D24" s="2" t="s">
        <v>30</v>
      </c>
      <c r="F24" s="16" t="s">
        <v>34</v>
      </c>
    </row>
    <row r="25" spans="1:10" ht="13.5" thickTop="1">
      <c r="A25">
        <v>1</v>
      </c>
      <c r="B25">
        <v>1</v>
      </c>
      <c r="C25">
        <f aca="true" t="shared" si="1" ref="C25:C48">INDEX(CostMatrix,A25,B25)</f>
        <v>0</v>
      </c>
      <c r="D25" s="13">
        <v>0</v>
      </c>
      <c r="F25" t="s">
        <v>35</v>
      </c>
      <c r="G25" s="2" t="s">
        <v>31</v>
      </c>
      <c r="H25" s="2" t="s">
        <v>36</v>
      </c>
      <c r="I25" s="2"/>
      <c r="J25" s="2" t="s">
        <v>21</v>
      </c>
    </row>
    <row r="26" spans="1:10" ht="12.75">
      <c r="A26">
        <v>1</v>
      </c>
      <c r="B26">
        <v>2</v>
      </c>
      <c r="C26">
        <f t="shared" si="1"/>
        <v>20</v>
      </c>
      <c r="D26" s="14">
        <v>10</v>
      </c>
      <c r="F26" t="s">
        <v>10</v>
      </c>
      <c r="G26">
        <v>1</v>
      </c>
      <c r="H26">
        <f>SUMIF(Origins,G26,Flows)</f>
        <v>10</v>
      </c>
      <c r="I26" s="25" t="s">
        <v>22</v>
      </c>
      <c r="J26">
        <f>InitInv</f>
        <v>10</v>
      </c>
    </row>
    <row r="27" spans="1:10" ht="12.75">
      <c r="A27">
        <v>1</v>
      </c>
      <c r="B27">
        <v>3</v>
      </c>
      <c r="C27">
        <f t="shared" si="1"/>
        <v>40</v>
      </c>
      <c r="D27" s="14">
        <v>0</v>
      </c>
      <c r="F27" t="s">
        <v>11</v>
      </c>
      <c r="G27">
        <v>2</v>
      </c>
      <c r="H27">
        <f>SUMIF(Origins,G27,Flows)</f>
        <v>40</v>
      </c>
      <c r="I27" s="25" t="s">
        <v>22</v>
      </c>
      <c r="J27">
        <f>RTCap</f>
        <v>40</v>
      </c>
    </row>
    <row r="28" spans="1:10" ht="12.75">
      <c r="A28">
        <v>1</v>
      </c>
      <c r="B28">
        <v>4</v>
      </c>
      <c r="C28">
        <f t="shared" si="1"/>
        <v>60</v>
      </c>
      <c r="D28" s="14">
        <v>0</v>
      </c>
      <c r="F28" t="s">
        <v>13</v>
      </c>
      <c r="G28">
        <v>4</v>
      </c>
      <c r="H28">
        <f>SUMIF(Origins,G28,Flows)</f>
        <v>40</v>
      </c>
      <c r="I28" s="25" t="s">
        <v>22</v>
      </c>
      <c r="J28">
        <f>RTCap</f>
        <v>40</v>
      </c>
    </row>
    <row r="29" spans="1:10" ht="12.75">
      <c r="A29">
        <v>2</v>
      </c>
      <c r="B29">
        <v>1</v>
      </c>
      <c r="C29">
        <f t="shared" si="1"/>
        <v>400</v>
      </c>
      <c r="D29" s="14">
        <v>40</v>
      </c>
      <c r="F29" t="s">
        <v>16</v>
      </c>
      <c r="G29">
        <v>6</v>
      </c>
      <c r="H29">
        <f>SUMIF(Origins,G29,Flows)</f>
        <v>40</v>
      </c>
      <c r="I29" s="25" t="s">
        <v>22</v>
      </c>
      <c r="J29">
        <f>RTCap</f>
        <v>40</v>
      </c>
    </row>
    <row r="30" spans="1:10" ht="12.75">
      <c r="A30">
        <v>2</v>
      </c>
      <c r="B30">
        <v>2</v>
      </c>
      <c r="C30">
        <f t="shared" si="1"/>
        <v>420</v>
      </c>
      <c r="D30" s="14">
        <v>0</v>
      </c>
      <c r="F30" t="s">
        <v>18</v>
      </c>
      <c r="G30">
        <v>8</v>
      </c>
      <c r="H30">
        <f>SUMIF(Origins,G30,Flows)</f>
        <v>25</v>
      </c>
      <c r="I30" s="25" t="s">
        <v>22</v>
      </c>
      <c r="J30">
        <f>RTCap</f>
        <v>40</v>
      </c>
    </row>
    <row r="31" spans="1:4" ht="12.75">
      <c r="A31">
        <v>2</v>
      </c>
      <c r="B31">
        <v>3</v>
      </c>
      <c r="C31">
        <f t="shared" si="1"/>
        <v>440</v>
      </c>
      <c r="D31" s="14">
        <v>0</v>
      </c>
    </row>
    <row r="32" spans="1:6" ht="12.75">
      <c r="A32">
        <v>2</v>
      </c>
      <c r="B32">
        <v>4</v>
      </c>
      <c r="C32">
        <f t="shared" si="1"/>
        <v>460</v>
      </c>
      <c r="D32" s="14">
        <v>0</v>
      </c>
      <c r="F32" t="s">
        <v>37</v>
      </c>
    </row>
    <row r="33" spans="1:10" ht="13.5" thickBot="1">
      <c r="A33">
        <v>3</v>
      </c>
      <c r="B33">
        <v>1</v>
      </c>
      <c r="C33">
        <f t="shared" si="1"/>
        <v>450</v>
      </c>
      <c r="D33" s="14">
        <v>0</v>
      </c>
      <c r="F33" t="s">
        <v>38</v>
      </c>
      <c r="G33" s="2" t="s">
        <v>32</v>
      </c>
      <c r="H33" s="2" t="s">
        <v>39</v>
      </c>
      <c r="I33" s="2"/>
      <c r="J33" s="2" t="s">
        <v>40</v>
      </c>
    </row>
    <row r="34" spans="1:10" ht="12.75">
      <c r="A34">
        <v>3</v>
      </c>
      <c r="B34">
        <v>2</v>
      </c>
      <c r="C34">
        <f t="shared" si="1"/>
        <v>470</v>
      </c>
      <c r="D34" s="14">
        <v>0</v>
      </c>
      <c r="F34" t="s">
        <v>6</v>
      </c>
      <c r="G34">
        <v>1</v>
      </c>
      <c r="H34">
        <f>SUMIF(Dests,G34,Flows)</f>
        <v>40</v>
      </c>
      <c r="I34" s="25" t="s">
        <v>41</v>
      </c>
      <c r="J34" s="6">
        <v>40</v>
      </c>
    </row>
    <row r="35" spans="1:10" ht="12.75">
      <c r="A35">
        <v>3</v>
      </c>
      <c r="B35">
        <v>3</v>
      </c>
      <c r="C35">
        <f t="shared" si="1"/>
        <v>490</v>
      </c>
      <c r="D35" s="14">
        <v>0</v>
      </c>
      <c r="F35" t="s">
        <v>7</v>
      </c>
      <c r="G35">
        <v>2</v>
      </c>
      <c r="H35">
        <f>SUMIF(Dests,G35,Flows)</f>
        <v>60</v>
      </c>
      <c r="I35" s="25" t="s">
        <v>41</v>
      </c>
      <c r="J35" s="7">
        <v>60</v>
      </c>
    </row>
    <row r="36" spans="1:10" ht="12.75">
      <c r="A36">
        <v>3</v>
      </c>
      <c r="B36">
        <v>4</v>
      </c>
      <c r="C36">
        <f t="shared" si="1"/>
        <v>510</v>
      </c>
      <c r="D36" s="14">
        <v>0</v>
      </c>
      <c r="F36" t="s">
        <v>8</v>
      </c>
      <c r="G36">
        <v>3</v>
      </c>
      <c r="H36">
        <f>SUMIF(Dests,G36,Flows)</f>
        <v>75</v>
      </c>
      <c r="I36" s="25" t="s">
        <v>41</v>
      </c>
      <c r="J36" s="7">
        <v>75</v>
      </c>
    </row>
    <row r="37" spans="1:10" ht="13.5" thickBot="1">
      <c r="A37">
        <v>4</v>
      </c>
      <c r="B37">
        <v>2</v>
      </c>
      <c r="C37">
        <f t="shared" si="1"/>
        <v>400</v>
      </c>
      <c r="D37" s="14">
        <v>40</v>
      </c>
      <c r="F37" t="s">
        <v>9</v>
      </c>
      <c r="G37">
        <v>4</v>
      </c>
      <c r="H37">
        <f>SUMIF(Dests,G37,Flows)</f>
        <v>25</v>
      </c>
      <c r="I37" s="25" t="s">
        <v>41</v>
      </c>
      <c r="J37" s="26">
        <v>25</v>
      </c>
    </row>
    <row r="38" spans="1:4" ht="12.75">
      <c r="A38">
        <v>4</v>
      </c>
      <c r="B38">
        <v>3</v>
      </c>
      <c r="C38">
        <f t="shared" si="1"/>
        <v>420</v>
      </c>
      <c r="D38" s="14">
        <v>0</v>
      </c>
    </row>
    <row r="39" spans="1:4" ht="12.75">
      <c r="A39">
        <v>4</v>
      </c>
      <c r="B39">
        <v>4</v>
      </c>
      <c r="C39">
        <f t="shared" si="1"/>
        <v>440</v>
      </c>
      <c r="D39" s="14">
        <v>0</v>
      </c>
    </row>
    <row r="40" spans="1:4" ht="12.75">
      <c r="A40">
        <v>5</v>
      </c>
      <c r="B40">
        <v>2</v>
      </c>
      <c r="C40">
        <f t="shared" si="1"/>
        <v>450</v>
      </c>
      <c r="D40" s="14">
        <v>10</v>
      </c>
    </row>
    <row r="41" spans="1:4" ht="12.75">
      <c r="A41">
        <v>5</v>
      </c>
      <c r="B41">
        <v>3</v>
      </c>
      <c r="C41">
        <f t="shared" si="1"/>
        <v>470</v>
      </c>
      <c r="D41" s="14">
        <v>0</v>
      </c>
    </row>
    <row r="42" spans="1:4" ht="12.75">
      <c r="A42">
        <v>5</v>
      </c>
      <c r="B42">
        <v>4</v>
      </c>
      <c r="C42">
        <f t="shared" si="1"/>
        <v>490</v>
      </c>
      <c r="D42" s="14">
        <v>0</v>
      </c>
    </row>
    <row r="43" spans="1:4" ht="12.75">
      <c r="A43">
        <v>6</v>
      </c>
      <c r="B43">
        <v>3</v>
      </c>
      <c r="C43">
        <f t="shared" si="1"/>
        <v>400</v>
      </c>
      <c r="D43" s="14">
        <v>40</v>
      </c>
    </row>
    <row r="44" spans="1:4" ht="12.75">
      <c r="A44">
        <v>6</v>
      </c>
      <c r="B44">
        <v>4</v>
      </c>
      <c r="C44">
        <f t="shared" si="1"/>
        <v>420</v>
      </c>
      <c r="D44" s="14">
        <v>0</v>
      </c>
    </row>
    <row r="45" spans="1:4" ht="12.75">
      <c r="A45">
        <v>7</v>
      </c>
      <c r="B45">
        <v>3</v>
      </c>
      <c r="C45">
        <f t="shared" si="1"/>
        <v>450</v>
      </c>
      <c r="D45" s="14">
        <v>35</v>
      </c>
    </row>
    <row r="46" spans="1:4" ht="12.75">
      <c r="A46">
        <v>7</v>
      </c>
      <c r="B46">
        <v>4</v>
      </c>
      <c r="C46">
        <f t="shared" si="1"/>
        <v>470</v>
      </c>
      <c r="D46" s="14">
        <v>0</v>
      </c>
    </row>
    <row r="47" spans="1:4" ht="12.75">
      <c r="A47">
        <v>8</v>
      </c>
      <c r="B47">
        <v>4</v>
      </c>
      <c r="C47">
        <f t="shared" si="1"/>
        <v>400</v>
      </c>
      <c r="D47" s="14">
        <v>25</v>
      </c>
    </row>
    <row r="48" spans="1:4" ht="13.5" thickBot="1">
      <c r="A48">
        <v>9</v>
      </c>
      <c r="B48">
        <v>4</v>
      </c>
      <c r="C48">
        <f t="shared" si="1"/>
        <v>450</v>
      </c>
      <c r="D48" s="15">
        <v>0</v>
      </c>
    </row>
    <row r="49" ht="14.25" thickBot="1" thickTop="1"/>
    <row r="50" spans="1:2" ht="14.25" thickBot="1" thickTop="1">
      <c r="A50" s="27" t="s">
        <v>20</v>
      </c>
      <c r="B50" s="28">
        <f>SUMPRODUCT(Costs,Flows)</f>
        <v>78450</v>
      </c>
    </row>
    <row r="51" ht="13.5" thickTop="1"/>
  </sheetData>
  <printOptions gridLines="1" headings="1" horizontalCentered="1" verticalCentered="1"/>
  <pageMargins left="0.75" right="0.75" top="1" bottom="1" header="0.5" footer="0.5"/>
  <pageSetup fitToHeight="1" fitToWidth="1" horizontalDpi="300" verticalDpi="300" orientation="portrait" scale="99" r:id="rId4"/>
  <headerFooter alignWithMargins="0">
    <oddFooter>&amp;C&amp;"Arial,Bold"Exhibit 5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Albright</dc:creator>
  <cp:keywords/>
  <dc:description/>
  <cp:lastModifiedBy>Chris Albright</cp:lastModifiedBy>
  <dcterms:created xsi:type="dcterms:W3CDTF">1999-12-08T18:56:20Z</dcterms:created>
  <dcterms:modified xsi:type="dcterms:W3CDTF">1999-12-08T20:41:39Z</dcterms:modified>
  <cp:category/>
  <cp:version/>
  <cp:contentType/>
  <cp:contentStatus/>
</cp:coreProperties>
</file>