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Model" sheetId="1" r:id="rId1"/>
    <sheet name="Sensitivity" sheetId="2" r:id="rId2"/>
    <sheet name="SolverTableSheet" sheetId="3" state="hidden" r:id="rId3"/>
  </sheets>
  <definedNames>
    <definedName name="C_LTable" localSheetId="1">'Sensitivity'!$A$6:$C$12</definedName>
    <definedName name="C_LTable">'Model'!$A$6:$C$12</definedName>
    <definedName name="Dests1" localSheetId="1">'Sensitivity'!$B$17:$B$24</definedName>
    <definedName name="Dests1">'Model'!$B$17:$B$24</definedName>
    <definedName name="Dests2" localSheetId="1">'Sensitivity'!$B$28:$B$50</definedName>
    <definedName name="Dests2">'Model'!$B$28:$B$50</definedName>
    <definedName name="Downtimes1" localSheetId="1">'Sensitivity'!$C$17:$C$24</definedName>
    <definedName name="Downtimes1">'Model'!$C$17:$C$24</definedName>
    <definedName name="Downtimes2" localSheetId="1">'Sensitivity'!$C$28:$C$50</definedName>
    <definedName name="Downtimes2">'Model'!$C$28:$C$50</definedName>
    <definedName name="Flows1" localSheetId="1">'Sensitivity'!$D$17:$D$24</definedName>
    <definedName name="Flows1">'Model'!$D$17:$D$24</definedName>
    <definedName name="Flows2" localSheetId="1">'Sensitivity'!$D$28:$D$50</definedName>
    <definedName name="Flows2">'Model'!$D$28:$D$50</definedName>
    <definedName name="NY_LTable" localSheetId="1">'Sensitivity'!$E$6:$G$12</definedName>
    <definedName name="NY_LTable">'Model'!$E$6:$G$12</definedName>
    <definedName name="Origins1" localSheetId="1">'Sensitivity'!$A$17:$A$24</definedName>
    <definedName name="Origins1">'Model'!$A$17:$A$24</definedName>
    <definedName name="Origins2" localSheetId="1">'Sensitivity'!$A$28:$A$50</definedName>
    <definedName name="Origins2">'Model'!$A$28:$A$50</definedName>
    <definedName name="solver_adj" localSheetId="0" hidden="1">'Model'!$D$17:$D$24,'Model'!$D$28:$D$50</definedName>
    <definedName name="solver_adj" localSheetId="1" hidden="1">'Sensitivity'!$D$17:$D$24,'Sensitivity'!$D$28:$D$50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bd" localSheetId="0" hidden="1">2</definedName>
    <definedName name="solver_ibd" localSheetId="1" hidden="1">2</definedName>
    <definedName name="solver_itr" localSheetId="0" hidden="1">1000</definedName>
    <definedName name="solver_itr" localSheetId="1" hidden="1">1000</definedName>
    <definedName name="solver_lhs1" localSheetId="0" hidden="1">'Model'!$I$17:$I$30</definedName>
    <definedName name="solver_lhs1" localSheetId="1" hidden="1">'Sensitivity'!$I$17:$I$30</definedName>
    <definedName name="solver_lin" localSheetId="0" hidden="1">1</definedName>
    <definedName name="solver_lin" localSheetId="1" hidden="1">1</definedName>
    <definedName name="solver_lva" localSheetId="0" hidden="1">2</definedName>
    <definedName name="solver_lva" localSheetId="1" hidden="1">2</definedName>
    <definedName name="solver_mip" localSheetId="0" hidden="1">5000</definedName>
    <definedName name="solver_mip" localSheetId="1" hidden="1">5000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neg" localSheetId="0" hidden="1">1</definedName>
    <definedName name="solver_neg" localSheetId="1" hidden="1">1</definedName>
    <definedName name="solver_nod" localSheetId="0" hidden="1">5000</definedName>
    <definedName name="solver_nod" localSheetId="1" hidden="1">5000</definedName>
    <definedName name="solver_num" localSheetId="0" hidden="1">1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fx" localSheetId="0" hidden="1">2</definedName>
    <definedName name="solver_ofx" localSheetId="1" hidden="1">2</definedName>
    <definedName name="solver_opt" localSheetId="0" hidden="1">'Model'!$B$52</definedName>
    <definedName name="solver_opt" localSheetId="1" hidden="1">'Sensitivity'!$B$52</definedName>
    <definedName name="solver_piv" localSheetId="0" hidden="1">0.000001</definedName>
    <definedName name="solver_piv" localSheetId="1" hidden="1">0.000001</definedName>
    <definedName name="solver_pre" localSheetId="0" hidden="1">0.00000001</definedName>
    <definedName name="solver_pre" localSheetId="1" hidden="1">0.00000001</definedName>
    <definedName name="solver_pro" localSheetId="0" hidden="1">2</definedName>
    <definedName name="solver_pro" localSheetId="1" hidden="1">2</definedName>
    <definedName name="solver_rbv" localSheetId="0" hidden="1">1</definedName>
    <definedName name="solver_rbv" localSheetId="1" hidden="1">1</definedName>
    <definedName name="solver_red" localSheetId="0" hidden="1">0.000001</definedName>
    <definedName name="solver_red" localSheetId="1" hidden="1">0.000001</definedName>
    <definedName name="solver_rel1" localSheetId="0" hidden="1">2</definedName>
    <definedName name="solver_rel1" localSheetId="1" hidden="1">2</definedName>
    <definedName name="solver_reo" localSheetId="0" hidden="1">2</definedName>
    <definedName name="solver_reo" localSheetId="1" hidden="1">2</definedName>
    <definedName name="solver_rep" localSheetId="0" hidden="1">2</definedName>
    <definedName name="solver_rep" localSheetId="1" hidden="1">2</definedName>
    <definedName name="solver_rhs1" localSheetId="0" hidden="1">1</definedName>
    <definedName name="solver_rhs1" localSheetId="1" hidden="1">1</definedName>
    <definedName name="solver_rlx" localSheetId="0" hidden="1">2</definedName>
    <definedName name="solver_rlx" localSheetId="1" hidden="1">2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  <definedName name="TotDowntime" localSheetId="1">'Sensitivity'!$B$52</definedName>
    <definedName name="TotDowntime">'Model'!$B$52</definedName>
    <definedName name="TotFlows" localSheetId="1">'Sensitivity'!$I$17:$I$30</definedName>
    <definedName name="TotFlows">'Model'!$I$17:$I$30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6" authorId="0">
      <text>
        <r>
          <rPr>
            <b/>
            <sz val="8"/>
            <rFont val="Tahoma"/>
            <family val="0"/>
          </rPr>
          <t>First flight out of Chicago, etc.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First flight out of NY, etc.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Chris Albright</author>
  </authors>
  <commentList>
    <comment ref="A6" authorId="0">
      <text>
        <r>
          <rPr>
            <b/>
            <sz val="8"/>
            <rFont val="Tahoma"/>
            <family val="0"/>
          </rPr>
          <t>First flight out of Chicago, etc.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First flight out of NY, etc.</t>
        </r>
        <r>
          <rPr>
            <sz val="8"/>
            <rFont val="Tahoma"/>
            <family val="0"/>
          </rPr>
          <t xml:space="preserve">
</t>
        </r>
      </text>
    </comment>
    <comment ref="B59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B60" authorId="0">
      <text>
        <r>
          <rPr>
            <sz val="8"/>
            <rFont val="Tahoma"/>
            <family val="0"/>
          </rPr>
          <t>Remember that the input cell is $L$9</t>
        </r>
      </text>
    </comment>
    <comment ref="C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<sst xmlns="http://schemas.openxmlformats.org/spreadsheetml/2006/main" count="278" uniqueCount="48">
  <si>
    <t>Crew scheduling model</t>
  </si>
  <si>
    <t>Chicago-NY flights</t>
  </si>
  <si>
    <t>NY-Chicago flights</t>
  </si>
  <si>
    <t>Flight</t>
  </si>
  <si>
    <t>Departs</t>
  </si>
  <si>
    <t>Arrives</t>
  </si>
  <si>
    <t>1C</t>
  </si>
  <si>
    <t>1NY</t>
  </si>
  <si>
    <t>2C</t>
  </si>
  <si>
    <t>2NY</t>
  </si>
  <si>
    <t>3C</t>
  </si>
  <si>
    <t>3NY</t>
  </si>
  <si>
    <t>4C</t>
  </si>
  <si>
    <t>4NY</t>
  </si>
  <si>
    <t>5C</t>
  </si>
  <si>
    <t>5NY</t>
  </si>
  <si>
    <t>6C</t>
  </si>
  <si>
    <t>6NY</t>
  </si>
  <si>
    <t>7C</t>
  </si>
  <si>
    <t>7NY</t>
  </si>
  <si>
    <t>Network formulation</t>
  </si>
  <si>
    <t>Origin</t>
  </si>
  <si>
    <t>Destination</t>
  </si>
  <si>
    <t>Chicago-based crews</t>
  </si>
  <si>
    <t>NY-based crews</t>
  </si>
  <si>
    <t>Downtime</t>
  </si>
  <si>
    <t>Flow</t>
  </si>
  <si>
    <t>Flow balance constraints</t>
  </si>
  <si>
    <t>Node</t>
  </si>
  <si>
    <t>FlowOut</t>
  </si>
  <si>
    <t>FlowIn</t>
  </si>
  <si>
    <t>Required</t>
  </si>
  <si>
    <t>=</t>
  </si>
  <si>
    <t>Total downtime</t>
  </si>
  <si>
    <t>Total flow</t>
  </si>
  <si>
    <t>Flight information</t>
  </si>
  <si>
    <t>Original flight 1C times</t>
  </si>
  <si>
    <t>Delay in flight 1C</t>
  </si>
  <si>
    <t>Numbers of crews</t>
  </si>
  <si>
    <t>Chicago-based</t>
  </si>
  <si>
    <t>New York-based</t>
  </si>
  <si>
    <t>$L$9</t>
  </si>
  <si>
    <t>$B$52,$B$55:$B$56</t>
  </si>
  <si>
    <t>$B$59</t>
  </si>
  <si>
    <t>$B$52</t>
  </si>
  <si>
    <t>$B$55</t>
  </si>
  <si>
    <t>$B$56</t>
  </si>
  <si>
    <t>Sensitivity of total downtime and number of crews to delay in flight 1C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</si>
</sst>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49" fontId="0" fillId="2" borderId="1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104775</xdr:rowOff>
    </xdr:from>
    <xdr:to>
      <xdr:col>10</xdr:col>
      <xdr:colOff>457200</xdr:colOff>
      <xdr:row>13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781675" y="104775"/>
          <a:ext cx="1457325" cy="2152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C_LTable - A6:C12
NY_LTable - E6:G12
Origins1 - A17:A24
Dests1 - B17:B24
Downtimes1 - C17:C24
Flows1 - D17:D24
Origins2 - A28:A50
Dests2 - B28:B50
Downtimes2 - C28:C50
Flows2 - D28:D50
TotFlows - I17:I30
TotDowntime - B52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0</xdr:row>
      <xdr:rowOff>104775</xdr:rowOff>
    </xdr:from>
    <xdr:to>
      <xdr:col>10</xdr:col>
      <xdr:colOff>457200</xdr:colOff>
      <xdr:row>13</xdr:row>
      <xdr:rowOff>133350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076950" y="104775"/>
          <a:ext cx="1457325" cy="2162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Range names used: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C_LTable - A6:C12
NY_LTable - E6:G12
Origins1 - A17:A24
Dests1 - B17:B24
Downtimes1 - C17:C24
Flows1 - D17:D24
Origins2 - A28:A50
Dests2 - B28:B50
Downtimes2 - C28:C50
Flows2 - D28:D50
TotFlows - I17:I30
TotDowntime - B52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2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7.140625" style="0" customWidth="1"/>
    <col min="2" max="2" width="11.421875" style="0" customWidth="1"/>
  </cols>
  <sheetData>
    <row r="1" ht="12.75">
      <c r="A1" s="1" t="s">
        <v>0</v>
      </c>
    </row>
    <row r="3" ht="12.75">
      <c r="A3" s="1" t="s">
        <v>35</v>
      </c>
    </row>
    <row r="4" spans="1:5" ht="12.75">
      <c r="A4" t="s">
        <v>1</v>
      </c>
      <c r="E4" t="s">
        <v>2</v>
      </c>
    </row>
    <row r="5" spans="1:7" ht="13.5" thickBot="1">
      <c r="A5" t="s">
        <v>3</v>
      </c>
      <c r="B5" s="2" t="s">
        <v>4</v>
      </c>
      <c r="C5" s="2" t="s">
        <v>5</v>
      </c>
      <c r="E5" t="s">
        <v>3</v>
      </c>
      <c r="F5" s="2" t="s">
        <v>4</v>
      </c>
      <c r="G5" s="2" t="s">
        <v>5</v>
      </c>
    </row>
    <row r="6" spans="1:7" ht="12.75">
      <c r="A6" t="s">
        <v>6</v>
      </c>
      <c r="B6" s="3">
        <v>6</v>
      </c>
      <c r="C6" s="4">
        <v>10</v>
      </c>
      <c r="E6" t="s">
        <v>7</v>
      </c>
      <c r="F6" s="3">
        <v>7</v>
      </c>
      <c r="G6" s="4">
        <v>9</v>
      </c>
    </row>
    <row r="7" spans="1:7" ht="12.75">
      <c r="A7" t="s">
        <v>8</v>
      </c>
      <c r="B7" s="5">
        <v>9</v>
      </c>
      <c r="C7" s="6">
        <v>13</v>
      </c>
      <c r="E7" t="s">
        <v>9</v>
      </c>
      <c r="F7" s="5">
        <v>8</v>
      </c>
      <c r="G7" s="6">
        <v>10</v>
      </c>
    </row>
    <row r="8" spans="1:7" ht="12.75">
      <c r="A8" t="s">
        <v>10</v>
      </c>
      <c r="B8" s="5">
        <v>12</v>
      </c>
      <c r="C8" s="6">
        <v>16</v>
      </c>
      <c r="E8" t="s">
        <v>11</v>
      </c>
      <c r="F8" s="5">
        <v>10</v>
      </c>
      <c r="G8" s="6">
        <v>12</v>
      </c>
    </row>
    <row r="9" spans="1:7" ht="12.75">
      <c r="A9" t="s">
        <v>12</v>
      </c>
      <c r="B9" s="5">
        <v>15</v>
      </c>
      <c r="C9" s="6">
        <v>19</v>
      </c>
      <c r="E9" t="s">
        <v>13</v>
      </c>
      <c r="F9" s="5">
        <v>12</v>
      </c>
      <c r="G9" s="6">
        <v>14</v>
      </c>
    </row>
    <row r="10" spans="1:7" ht="12.75">
      <c r="A10" t="s">
        <v>14</v>
      </c>
      <c r="B10" s="5">
        <v>17</v>
      </c>
      <c r="C10" s="6">
        <v>21</v>
      </c>
      <c r="E10" t="s">
        <v>15</v>
      </c>
      <c r="F10" s="5">
        <v>14</v>
      </c>
      <c r="G10" s="6">
        <v>16</v>
      </c>
    </row>
    <row r="11" spans="1:7" ht="12.75">
      <c r="A11" t="s">
        <v>16</v>
      </c>
      <c r="B11" s="5">
        <v>19</v>
      </c>
      <c r="C11" s="6">
        <v>23</v>
      </c>
      <c r="E11" t="s">
        <v>17</v>
      </c>
      <c r="F11" s="5">
        <v>16</v>
      </c>
      <c r="G11" s="6">
        <v>18</v>
      </c>
    </row>
    <row r="12" spans="1:7" ht="13.5" thickBot="1">
      <c r="A12" t="s">
        <v>18</v>
      </c>
      <c r="B12" s="7">
        <v>20</v>
      </c>
      <c r="C12" s="8">
        <v>24</v>
      </c>
      <c r="E12" t="s">
        <v>19</v>
      </c>
      <c r="F12" s="7">
        <v>19</v>
      </c>
      <c r="G12" s="8">
        <v>20</v>
      </c>
    </row>
    <row r="14" spans="1:6" ht="12.75">
      <c r="A14" s="1" t="s">
        <v>20</v>
      </c>
      <c r="F14" s="1" t="s">
        <v>27</v>
      </c>
    </row>
    <row r="15" ht="12.75">
      <c r="A15" s="9" t="s">
        <v>23</v>
      </c>
    </row>
    <row r="16" spans="1:11" ht="13.5" thickBot="1">
      <c r="A16" t="s">
        <v>21</v>
      </c>
      <c r="B16" t="s">
        <v>22</v>
      </c>
      <c r="C16" s="2" t="s">
        <v>25</v>
      </c>
      <c r="D16" s="2" t="s">
        <v>26</v>
      </c>
      <c r="F16" t="s">
        <v>28</v>
      </c>
      <c r="G16" s="2" t="s">
        <v>29</v>
      </c>
      <c r="H16" s="2" t="s">
        <v>30</v>
      </c>
      <c r="I16" s="2" t="s">
        <v>34</v>
      </c>
      <c r="J16" s="2"/>
      <c r="K16" s="2" t="s">
        <v>31</v>
      </c>
    </row>
    <row r="17" spans="1:11" ht="13.5" thickTop="1">
      <c r="A17" t="s">
        <v>6</v>
      </c>
      <c r="B17" t="s">
        <v>13</v>
      </c>
      <c r="C17">
        <f>VLOOKUP(B17,NY_LTable,2)-VLOOKUP(A17,C_LTable,3)</f>
        <v>2</v>
      </c>
      <c r="D17" s="10">
        <v>1</v>
      </c>
      <c r="F17" t="s">
        <v>6</v>
      </c>
      <c r="G17">
        <f aca="true" t="shared" si="0" ref="G17:G23">SUMIF(Origins1,F17,Flows1)</f>
        <v>1</v>
      </c>
      <c r="H17">
        <f aca="true" t="shared" si="1" ref="H17:H23">SUMIF(Dests2,F17,Flows2)</f>
        <v>0</v>
      </c>
      <c r="I17">
        <f aca="true" t="shared" si="2" ref="I17:I30">SUM(G17:H17)</f>
        <v>1</v>
      </c>
      <c r="J17" s="13" t="s">
        <v>32</v>
      </c>
      <c r="K17">
        <v>1</v>
      </c>
    </row>
    <row r="18" spans="1:11" ht="12.75">
      <c r="A18" t="s">
        <v>6</v>
      </c>
      <c r="B18" t="s">
        <v>15</v>
      </c>
      <c r="C18">
        <f aca="true" t="shared" si="3" ref="C18:C24">VLOOKUP(B18,NY_LTable,2)-VLOOKUP(A18,C_LTable,3)</f>
        <v>4</v>
      </c>
      <c r="D18" s="11">
        <v>0</v>
      </c>
      <c r="F18" t="s">
        <v>8</v>
      </c>
      <c r="G18">
        <f t="shared" si="0"/>
        <v>1</v>
      </c>
      <c r="H18">
        <f t="shared" si="1"/>
        <v>0</v>
      </c>
      <c r="I18">
        <f t="shared" si="2"/>
        <v>1</v>
      </c>
      <c r="J18" s="13" t="s">
        <v>32</v>
      </c>
      <c r="K18">
        <v>1</v>
      </c>
    </row>
    <row r="19" spans="1:11" ht="12.75">
      <c r="A19" t="s">
        <v>6</v>
      </c>
      <c r="B19" t="s">
        <v>17</v>
      </c>
      <c r="C19">
        <f t="shared" si="3"/>
        <v>6</v>
      </c>
      <c r="D19" s="11">
        <v>0</v>
      </c>
      <c r="F19" t="s">
        <v>10</v>
      </c>
      <c r="G19">
        <f t="shared" si="0"/>
        <v>0</v>
      </c>
      <c r="H19">
        <f t="shared" si="1"/>
        <v>1</v>
      </c>
      <c r="I19">
        <f t="shared" si="2"/>
        <v>1</v>
      </c>
      <c r="J19" s="13" t="s">
        <v>32</v>
      </c>
      <c r="K19">
        <v>1</v>
      </c>
    </row>
    <row r="20" spans="1:11" ht="12.75">
      <c r="A20" t="s">
        <v>6</v>
      </c>
      <c r="B20" t="s">
        <v>19</v>
      </c>
      <c r="C20">
        <f t="shared" si="3"/>
        <v>9</v>
      </c>
      <c r="D20" s="11">
        <v>0</v>
      </c>
      <c r="F20" t="s">
        <v>12</v>
      </c>
      <c r="G20">
        <f t="shared" si="0"/>
        <v>0</v>
      </c>
      <c r="H20">
        <f t="shared" si="1"/>
        <v>1</v>
      </c>
      <c r="I20">
        <f t="shared" si="2"/>
        <v>1</v>
      </c>
      <c r="J20" s="13" t="s">
        <v>32</v>
      </c>
      <c r="K20">
        <v>1</v>
      </c>
    </row>
    <row r="21" spans="1:11" ht="12.75">
      <c r="A21" t="s">
        <v>8</v>
      </c>
      <c r="B21" t="s">
        <v>15</v>
      </c>
      <c r="C21">
        <f t="shared" si="3"/>
        <v>1</v>
      </c>
      <c r="D21" s="11">
        <v>0</v>
      </c>
      <c r="F21" t="s">
        <v>14</v>
      </c>
      <c r="G21">
        <f t="shared" si="0"/>
        <v>0</v>
      </c>
      <c r="H21">
        <f t="shared" si="1"/>
        <v>1</v>
      </c>
      <c r="I21">
        <f t="shared" si="2"/>
        <v>1</v>
      </c>
      <c r="J21" s="13" t="s">
        <v>32</v>
      </c>
      <c r="K21">
        <v>1</v>
      </c>
    </row>
    <row r="22" spans="1:11" ht="12.75">
      <c r="A22" t="s">
        <v>8</v>
      </c>
      <c r="B22" t="s">
        <v>17</v>
      </c>
      <c r="C22">
        <f t="shared" si="3"/>
        <v>3</v>
      </c>
      <c r="D22" s="11">
        <v>0</v>
      </c>
      <c r="F22" t="s">
        <v>16</v>
      </c>
      <c r="G22">
        <f t="shared" si="0"/>
        <v>0</v>
      </c>
      <c r="H22">
        <f t="shared" si="1"/>
        <v>1</v>
      </c>
      <c r="I22">
        <f t="shared" si="2"/>
        <v>1</v>
      </c>
      <c r="J22" s="13" t="s">
        <v>32</v>
      </c>
      <c r="K22">
        <v>1</v>
      </c>
    </row>
    <row r="23" spans="1:11" ht="12.75">
      <c r="A23" t="s">
        <v>8</v>
      </c>
      <c r="B23" t="s">
        <v>19</v>
      </c>
      <c r="C23">
        <f t="shared" si="3"/>
        <v>6</v>
      </c>
      <c r="D23" s="11">
        <v>1</v>
      </c>
      <c r="F23" t="s">
        <v>18</v>
      </c>
      <c r="G23">
        <f t="shared" si="0"/>
        <v>0</v>
      </c>
      <c r="H23">
        <f t="shared" si="1"/>
        <v>1</v>
      </c>
      <c r="I23">
        <f t="shared" si="2"/>
        <v>1</v>
      </c>
      <c r="J23" s="13" t="s">
        <v>32</v>
      </c>
      <c r="K23">
        <v>1</v>
      </c>
    </row>
    <row r="24" spans="1:11" ht="13.5" thickBot="1">
      <c r="A24" t="s">
        <v>10</v>
      </c>
      <c r="B24" t="s">
        <v>19</v>
      </c>
      <c r="C24">
        <f t="shared" si="3"/>
        <v>3</v>
      </c>
      <c r="D24" s="12">
        <v>0</v>
      </c>
      <c r="F24" t="s">
        <v>7</v>
      </c>
      <c r="G24">
        <f aca="true" t="shared" si="4" ref="G24:G30">SUMIF(Origins2,F24,Flows2)</f>
        <v>1</v>
      </c>
      <c r="H24">
        <f aca="true" t="shared" si="5" ref="H24:H30">SUMIF(Dests1,F24,Flows1)</f>
        <v>0</v>
      </c>
      <c r="I24">
        <f t="shared" si="2"/>
        <v>1</v>
      </c>
      <c r="J24" s="13" t="s">
        <v>32</v>
      </c>
      <c r="K24">
        <v>1</v>
      </c>
    </row>
    <row r="25" spans="6:11" ht="13.5" thickTop="1">
      <c r="F25" t="s">
        <v>9</v>
      </c>
      <c r="G25">
        <f t="shared" si="4"/>
        <v>1</v>
      </c>
      <c r="H25">
        <f t="shared" si="5"/>
        <v>0</v>
      </c>
      <c r="I25">
        <f t="shared" si="2"/>
        <v>1</v>
      </c>
      <c r="J25" s="13" t="s">
        <v>32</v>
      </c>
      <c r="K25">
        <v>1</v>
      </c>
    </row>
    <row r="26" spans="1:11" ht="12.75">
      <c r="A26" t="s">
        <v>24</v>
      </c>
      <c r="F26" t="s">
        <v>11</v>
      </c>
      <c r="G26">
        <f t="shared" si="4"/>
        <v>1</v>
      </c>
      <c r="H26">
        <f t="shared" si="5"/>
        <v>0</v>
      </c>
      <c r="I26">
        <f t="shared" si="2"/>
        <v>1</v>
      </c>
      <c r="J26" s="13" t="s">
        <v>32</v>
      </c>
      <c r="K26">
        <v>1</v>
      </c>
    </row>
    <row r="27" spans="1:11" ht="13.5" thickBot="1">
      <c r="A27" t="s">
        <v>21</v>
      </c>
      <c r="B27" t="s">
        <v>22</v>
      </c>
      <c r="C27" s="2" t="s">
        <v>25</v>
      </c>
      <c r="D27" s="2" t="s">
        <v>26</v>
      </c>
      <c r="F27" t="s">
        <v>13</v>
      </c>
      <c r="G27">
        <f t="shared" si="4"/>
        <v>0</v>
      </c>
      <c r="H27">
        <f t="shared" si="5"/>
        <v>1</v>
      </c>
      <c r="I27">
        <f t="shared" si="2"/>
        <v>1</v>
      </c>
      <c r="J27" s="13" t="s">
        <v>32</v>
      </c>
      <c r="K27">
        <v>1</v>
      </c>
    </row>
    <row r="28" spans="1:11" ht="13.5" thickTop="1">
      <c r="A28" t="s">
        <v>7</v>
      </c>
      <c r="B28" t="s">
        <v>10</v>
      </c>
      <c r="C28">
        <f>VLOOKUP(B28,C_LTable,2)-VLOOKUP(A28,NY_LTable,3)</f>
        <v>3</v>
      </c>
      <c r="D28" s="10">
        <v>0</v>
      </c>
      <c r="F28" t="s">
        <v>15</v>
      </c>
      <c r="G28">
        <f t="shared" si="4"/>
        <v>1</v>
      </c>
      <c r="H28">
        <f t="shared" si="5"/>
        <v>0</v>
      </c>
      <c r="I28">
        <f t="shared" si="2"/>
        <v>1</v>
      </c>
      <c r="J28" s="13" t="s">
        <v>32</v>
      </c>
      <c r="K28">
        <v>1</v>
      </c>
    </row>
    <row r="29" spans="1:11" ht="12.75">
      <c r="A29" t="s">
        <v>7</v>
      </c>
      <c r="B29" t="s">
        <v>12</v>
      </c>
      <c r="C29">
        <f aca="true" t="shared" si="6" ref="C29:C50">VLOOKUP(B29,C_LTable,2)-VLOOKUP(A29,NY_LTable,3)</f>
        <v>6</v>
      </c>
      <c r="D29" s="11">
        <v>1</v>
      </c>
      <c r="F29" t="s">
        <v>17</v>
      </c>
      <c r="G29">
        <f t="shared" si="4"/>
        <v>1</v>
      </c>
      <c r="H29">
        <f t="shared" si="5"/>
        <v>0</v>
      </c>
      <c r="I29">
        <f t="shared" si="2"/>
        <v>1</v>
      </c>
      <c r="J29" s="13" t="s">
        <v>32</v>
      </c>
      <c r="K29">
        <v>1</v>
      </c>
    </row>
    <row r="30" spans="1:11" ht="12.75">
      <c r="A30" t="s">
        <v>7</v>
      </c>
      <c r="B30" t="s">
        <v>14</v>
      </c>
      <c r="C30">
        <f t="shared" si="6"/>
        <v>8</v>
      </c>
      <c r="D30" s="11">
        <v>0</v>
      </c>
      <c r="F30" t="s">
        <v>19</v>
      </c>
      <c r="G30">
        <f t="shared" si="4"/>
        <v>0</v>
      </c>
      <c r="H30">
        <f t="shared" si="5"/>
        <v>1</v>
      </c>
      <c r="I30">
        <f t="shared" si="2"/>
        <v>1</v>
      </c>
      <c r="J30" s="13" t="s">
        <v>32</v>
      </c>
      <c r="K30">
        <v>1</v>
      </c>
    </row>
    <row r="31" spans="1:4" ht="12.75">
      <c r="A31" t="s">
        <v>7</v>
      </c>
      <c r="B31" t="s">
        <v>16</v>
      </c>
      <c r="C31">
        <f t="shared" si="6"/>
        <v>10</v>
      </c>
      <c r="D31" s="11">
        <v>0</v>
      </c>
    </row>
    <row r="32" spans="1:4" ht="12.75">
      <c r="A32" t="s">
        <v>7</v>
      </c>
      <c r="B32" t="s">
        <v>18</v>
      </c>
      <c r="C32">
        <f t="shared" si="6"/>
        <v>11</v>
      </c>
      <c r="D32" s="11">
        <v>0</v>
      </c>
    </row>
    <row r="33" spans="1:4" ht="12.75">
      <c r="A33" t="s">
        <v>9</v>
      </c>
      <c r="B33" t="s">
        <v>10</v>
      </c>
      <c r="C33">
        <f t="shared" si="6"/>
        <v>2</v>
      </c>
      <c r="D33" s="11">
        <v>1</v>
      </c>
    </row>
    <row r="34" spans="1:4" ht="12.75">
      <c r="A34" t="s">
        <v>9</v>
      </c>
      <c r="B34" t="s">
        <v>12</v>
      </c>
      <c r="C34">
        <f t="shared" si="6"/>
        <v>5</v>
      </c>
      <c r="D34" s="11">
        <v>0</v>
      </c>
    </row>
    <row r="35" spans="1:4" ht="12.75">
      <c r="A35" t="s">
        <v>9</v>
      </c>
      <c r="B35" t="s">
        <v>14</v>
      </c>
      <c r="C35">
        <f t="shared" si="6"/>
        <v>7</v>
      </c>
      <c r="D35" s="11">
        <v>0</v>
      </c>
    </row>
    <row r="36" spans="1:4" ht="12.75">
      <c r="A36" t="s">
        <v>9</v>
      </c>
      <c r="B36" t="s">
        <v>16</v>
      </c>
      <c r="C36">
        <f t="shared" si="6"/>
        <v>9</v>
      </c>
      <c r="D36" s="11">
        <v>0</v>
      </c>
    </row>
    <row r="37" spans="1:4" ht="12.75">
      <c r="A37" t="s">
        <v>9</v>
      </c>
      <c r="B37" t="s">
        <v>18</v>
      </c>
      <c r="C37">
        <f t="shared" si="6"/>
        <v>10</v>
      </c>
      <c r="D37" s="11">
        <v>0</v>
      </c>
    </row>
    <row r="38" spans="1:4" ht="12.75">
      <c r="A38" t="s">
        <v>11</v>
      </c>
      <c r="B38" t="s">
        <v>12</v>
      </c>
      <c r="C38">
        <f t="shared" si="6"/>
        <v>3</v>
      </c>
      <c r="D38" s="11">
        <v>0</v>
      </c>
    </row>
    <row r="39" spans="1:4" ht="12.75">
      <c r="A39" t="s">
        <v>11</v>
      </c>
      <c r="B39" t="s">
        <v>14</v>
      </c>
      <c r="C39">
        <f t="shared" si="6"/>
        <v>5</v>
      </c>
      <c r="D39" s="11">
        <v>0</v>
      </c>
    </row>
    <row r="40" spans="1:4" ht="12.75">
      <c r="A40" t="s">
        <v>11</v>
      </c>
      <c r="B40" t="s">
        <v>16</v>
      </c>
      <c r="C40">
        <f t="shared" si="6"/>
        <v>7</v>
      </c>
      <c r="D40" s="11">
        <v>1</v>
      </c>
    </row>
    <row r="41" spans="1:4" ht="12.75">
      <c r="A41" t="s">
        <v>11</v>
      </c>
      <c r="B41" t="s">
        <v>18</v>
      </c>
      <c r="C41">
        <f t="shared" si="6"/>
        <v>8</v>
      </c>
      <c r="D41" s="11">
        <v>0</v>
      </c>
    </row>
    <row r="42" spans="1:4" ht="12.75">
      <c r="A42" t="s">
        <v>13</v>
      </c>
      <c r="B42" t="s">
        <v>12</v>
      </c>
      <c r="C42">
        <f t="shared" si="6"/>
        <v>1</v>
      </c>
      <c r="D42" s="11">
        <v>0</v>
      </c>
    </row>
    <row r="43" spans="1:4" ht="12.75">
      <c r="A43" t="s">
        <v>13</v>
      </c>
      <c r="B43" t="s">
        <v>14</v>
      </c>
      <c r="C43">
        <f t="shared" si="6"/>
        <v>3</v>
      </c>
      <c r="D43" s="11">
        <v>0</v>
      </c>
    </row>
    <row r="44" spans="1:4" ht="12.75">
      <c r="A44" t="s">
        <v>13</v>
      </c>
      <c r="B44" t="s">
        <v>16</v>
      </c>
      <c r="C44">
        <f t="shared" si="6"/>
        <v>5</v>
      </c>
      <c r="D44" s="11">
        <v>0</v>
      </c>
    </row>
    <row r="45" spans="1:4" ht="12.75">
      <c r="A45" t="s">
        <v>13</v>
      </c>
      <c r="B45" t="s">
        <v>18</v>
      </c>
      <c r="C45">
        <f t="shared" si="6"/>
        <v>6</v>
      </c>
      <c r="D45" s="11">
        <v>0</v>
      </c>
    </row>
    <row r="46" spans="1:4" ht="12.75">
      <c r="A46" t="s">
        <v>15</v>
      </c>
      <c r="B46" t="s">
        <v>14</v>
      </c>
      <c r="C46">
        <f t="shared" si="6"/>
        <v>1</v>
      </c>
      <c r="D46" s="11">
        <v>1</v>
      </c>
    </row>
    <row r="47" spans="1:4" ht="12.75">
      <c r="A47" t="s">
        <v>15</v>
      </c>
      <c r="B47" t="s">
        <v>16</v>
      </c>
      <c r="C47">
        <f t="shared" si="6"/>
        <v>3</v>
      </c>
      <c r="D47" s="11">
        <v>0</v>
      </c>
    </row>
    <row r="48" spans="1:4" ht="12.75">
      <c r="A48" t="s">
        <v>15</v>
      </c>
      <c r="B48" t="s">
        <v>18</v>
      </c>
      <c r="C48">
        <f t="shared" si="6"/>
        <v>4</v>
      </c>
      <c r="D48" s="11">
        <v>0</v>
      </c>
    </row>
    <row r="49" spans="1:4" ht="12.75">
      <c r="A49" t="s">
        <v>17</v>
      </c>
      <c r="B49" t="s">
        <v>16</v>
      </c>
      <c r="C49">
        <f t="shared" si="6"/>
        <v>1</v>
      </c>
      <c r="D49" s="11">
        <v>0</v>
      </c>
    </row>
    <row r="50" spans="1:4" ht="13.5" thickBot="1">
      <c r="A50" t="s">
        <v>17</v>
      </c>
      <c r="B50" t="s">
        <v>18</v>
      </c>
      <c r="C50">
        <f t="shared" si="6"/>
        <v>2</v>
      </c>
      <c r="D50" s="12">
        <v>1</v>
      </c>
    </row>
    <row r="51" ht="14.25" thickBot="1" thickTop="1"/>
    <row r="52" spans="1:2" ht="14.25" thickBot="1" thickTop="1">
      <c r="A52" s="1" t="s">
        <v>33</v>
      </c>
      <c r="B52" s="14">
        <f>SUMPRODUCT(Downtimes1,Flows1)+SUMPRODUCT(Downtimes2,Flows2)</f>
        <v>26</v>
      </c>
    </row>
    <row r="53" ht="13.5" thickTop="1"/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M63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0.00390625" style="0" customWidth="1"/>
    <col min="2" max="2" width="13.00390625" style="0" customWidth="1"/>
  </cols>
  <sheetData>
    <row r="1" ht="12.75">
      <c r="A1" s="1" t="s">
        <v>0</v>
      </c>
    </row>
    <row r="3" ht="12.75">
      <c r="A3" s="1" t="s">
        <v>35</v>
      </c>
    </row>
    <row r="4" spans="1:12" ht="12.75">
      <c r="A4" t="s">
        <v>1</v>
      </c>
      <c r="E4" t="s">
        <v>2</v>
      </c>
      <c r="L4" t="s">
        <v>36</v>
      </c>
    </row>
    <row r="5" spans="1:13" ht="13.5" thickBot="1">
      <c r="A5" t="s">
        <v>3</v>
      </c>
      <c r="B5" s="2" t="s">
        <v>4</v>
      </c>
      <c r="C5" s="2" t="s">
        <v>5</v>
      </c>
      <c r="E5" t="s">
        <v>3</v>
      </c>
      <c r="F5" s="2" t="s">
        <v>4</v>
      </c>
      <c r="G5" s="2" t="s">
        <v>5</v>
      </c>
      <c r="L5" s="2" t="s">
        <v>4</v>
      </c>
      <c r="M5" s="2" t="s">
        <v>5</v>
      </c>
    </row>
    <row r="6" spans="1:13" ht="13.5" thickBot="1">
      <c r="A6" t="s">
        <v>6</v>
      </c>
      <c r="B6" s="17">
        <f>L6+$L$9</f>
        <v>9</v>
      </c>
      <c r="C6" s="17">
        <f>M6+$L$9</f>
        <v>13</v>
      </c>
      <c r="E6" t="s">
        <v>7</v>
      </c>
      <c r="F6" s="3">
        <v>7</v>
      </c>
      <c r="G6" s="4">
        <v>9</v>
      </c>
      <c r="L6" s="15">
        <v>6</v>
      </c>
      <c r="M6" s="16">
        <v>10</v>
      </c>
    </row>
    <row r="7" spans="1:7" ht="12.75">
      <c r="A7" s="18" t="s">
        <v>8</v>
      </c>
      <c r="B7" s="29">
        <v>9</v>
      </c>
      <c r="C7" s="4">
        <v>13</v>
      </c>
      <c r="E7" t="s">
        <v>9</v>
      </c>
      <c r="F7" s="5">
        <v>8</v>
      </c>
      <c r="G7" s="6">
        <v>10</v>
      </c>
    </row>
    <row r="8" spans="1:12" ht="12.75">
      <c r="A8" t="s">
        <v>10</v>
      </c>
      <c r="B8" s="5">
        <v>12</v>
      </c>
      <c r="C8" s="6">
        <v>16</v>
      </c>
      <c r="E8" t="s">
        <v>11</v>
      </c>
      <c r="F8" s="5">
        <v>10</v>
      </c>
      <c r="G8" s="6">
        <v>12</v>
      </c>
      <c r="L8" t="s">
        <v>37</v>
      </c>
    </row>
    <row r="9" spans="1:12" ht="12.75">
      <c r="A9" t="s">
        <v>12</v>
      </c>
      <c r="B9" s="5">
        <v>15</v>
      </c>
      <c r="C9" s="6">
        <v>19</v>
      </c>
      <c r="E9" t="s">
        <v>13</v>
      </c>
      <c r="F9" s="5">
        <v>12</v>
      </c>
      <c r="G9" s="6">
        <v>14</v>
      </c>
      <c r="L9">
        <v>3</v>
      </c>
    </row>
    <row r="10" spans="1:7" ht="12.75">
      <c r="A10" t="s">
        <v>14</v>
      </c>
      <c r="B10" s="5">
        <v>17</v>
      </c>
      <c r="C10" s="6">
        <v>21</v>
      </c>
      <c r="E10" t="s">
        <v>15</v>
      </c>
      <c r="F10" s="5">
        <v>14</v>
      </c>
      <c r="G10" s="6">
        <v>16</v>
      </c>
    </row>
    <row r="11" spans="1:7" ht="12.75">
      <c r="A11" t="s">
        <v>16</v>
      </c>
      <c r="B11" s="5">
        <v>19</v>
      </c>
      <c r="C11" s="6">
        <v>23</v>
      </c>
      <c r="E11" t="s">
        <v>17</v>
      </c>
      <c r="F11" s="5">
        <v>16</v>
      </c>
      <c r="G11" s="6">
        <v>18</v>
      </c>
    </row>
    <row r="12" spans="1:7" ht="13.5" thickBot="1">
      <c r="A12" t="s">
        <v>18</v>
      </c>
      <c r="B12" s="7">
        <v>20</v>
      </c>
      <c r="C12" s="8">
        <v>24</v>
      </c>
      <c r="E12" t="s">
        <v>19</v>
      </c>
      <c r="F12" s="7">
        <v>19</v>
      </c>
      <c r="G12" s="8">
        <v>20</v>
      </c>
    </row>
    <row r="13" ht="12.75">
      <c r="B13" s="18"/>
    </row>
    <row r="14" spans="1:6" ht="12.75">
      <c r="A14" s="1" t="s">
        <v>20</v>
      </c>
      <c r="F14" s="1" t="s">
        <v>27</v>
      </c>
    </row>
    <row r="15" ht="12.75">
      <c r="A15" s="9" t="s">
        <v>23</v>
      </c>
    </row>
    <row r="16" spans="1:11" ht="13.5" thickBot="1">
      <c r="A16" t="s">
        <v>21</v>
      </c>
      <c r="B16" t="s">
        <v>22</v>
      </c>
      <c r="C16" s="2" t="s">
        <v>25</v>
      </c>
      <c r="D16" s="2" t="s">
        <v>26</v>
      </c>
      <c r="F16" t="s">
        <v>28</v>
      </c>
      <c r="G16" s="2" t="s">
        <v>29</v>
      </c>
      <c r="H16" s="2" t="s">
        <v>30</v>
      </c>
      <c r="I16" s="2" t="s">
        <v>34</v>
      </c>
      <c r="J16" s="2"/>
      <c r="K16" s="2" t="s">
        <v>31</v>
      </c>
    </row>
    <row r="17" spans="1:11" ht="13.5" thickTop="1">
      <c r="A17" t="s">
        <v>6</v>
      </c>
      <c r="B17" t="s">
        <v>13</v>
      </c>
      <c r="C17">
        <f aca="true" t="shared" si="0" ref="C17:C24">VLOOKUP(B17,NY_LTable,2)-VLOOKUP(A17,C_LTable,3)</f>
        <v>-1</v>
      </c>
      <c r="D17" s="10">
        <v>1</v>
      </c>
      <c r="F17" t="s">
        <v>6</v>
      </c>
      <c r="G17">
        <f aca="true" t="shared" si="1" ref="G17:G23">SUMIF(Origins1,F17,Flows1)</f>
        <v>1</v>
      </c>
      <c r="H17">
        <f aca="true" t="shared" si="2" ref="H17:H23">SUMIF(Dests2,F17,Flows2)</f>
        <v>0</v>
      </c>
      <c r="I17">
        <f aca="true" t="shared" si="3" ref="I17:I30">SUM(G17:H17)</f>
        <v>1</v>
      </c>
      <c r="J17" s="13" t="s">
        <v>32</v>
      </c>
      <c r="K17">
        <v>1</v>
      </c>
    </row>
    <row r="18" spans="1:11" ht="12.75">
      <c r="A18" t="s">
        <v>6</v>
      </c>
      <c r="B18" t="s">
        <v>15</v>
      </c>
      <c r="C18">
        <f t="shared" si="0"/>
        <v>1</v>
      </c>
      <c r="D18" s="11">
        <v>0</v>
      </c>
      <c r="F18" t="s">
        <v>8</v>
      </c>
      <c r="G18">
        <f t="shared" si="1"/>
        <v>1</v>
      </c>
      <c r="H18">
        <f t="shared" si="2"/>
        <v>0</v>
      </c>
      <c r="I18">
        <f t="shared" si="3"/>
        <v>1</v>
      </c>
      <c r="J18" s="13" t="s">
        <v>32</v>
      </c>
      <c r="K18">
        <v>1</v>
      </c>
    </row>
    <row r="19" spans="1:11" ht="12.75">
      <c r="A19" t="s">
        <v>6</v>
      </c>
      <c r="B19" t="s">
        <v>17</v>
      </c>
      <c r="C19">
        <f t="shared" si="0"/>
        <v>3</v>
      </c>
      <c r="D19" s="11">
        <v>0</v>
      </c>
      <c r="F19" t="s">
        <v>10</v>
      </c>
      <c r="G19">
        <f t="shared" si="1"/>
        <v>0</v>
      </c>
      <c r="H19">
        <f t="shared" si="2"/>
        <v>1</v>
      </c>
      <c r="I19">
        <f t="shared" si="3"/>
        <v>1</v>
      </c>
      <c r="J19" s="13" t="s">
        <v>32</v>
      </c>
      <c r="K19">
        <v>1</v>
      </c>
    </row>
    <row r="20" spans="1:11" ht="12.75">
      <c r="A20" t="s">
        <v>6</v>
      </c>
      <c r="B20" t="s">
        <v>19</v>
      </c>
      <c r="C20">
        <f t="shared" si="0"/>
        <v>6</v>
      </c>
      <c r="D20" s="11">
        <v>0</v>
      </c>
      <c r="F20" t="s">
        <v>12</v>
      </c>
      <c r="G20">
        <f t="shared" si="1"/>
        <v>0</v>
      </c>
      <c r="H20">
        <f t="shared" si="2"/>
        <v>1</v>
      </c>
      <c r="I20">
        <f t="shared" si="3"/>
        <v>1</v>
      </c>
      <c r="J20" s="13" t="s">
        <v>32</v>
      </c>
      <c r="K20">
        <v>1</v>
      </c>
    </row>
    <row r="21" spans="1:11" ht="12.75">
      <c r="A21" t="s">
        <v>8</v>
      </c>
      <c r="B21" t="s">
        <v>15</v>
      </c>
      <c r="C21">
        <f t="shared" si="0"/>
        <v>1</v>
      </c>
      <c r="D21" s="11">
        <v>0</v>
      </c>
      <c r="F21" t="s">
        <v>14</v>
      </c>
      <c r="G21">
        <f t="shared" si="1"/>
        <v>0</v>
      </c>
      <c r="H21">
        <f t="shared" si="2"/>
        <v>1</v>
      </c>
      <c r="I21">
        <f t="shared" si="3"/>
        <v>1</v>
      </c>
      <c r="J21" s="13" t="s">
        <v>32</v>
      </c>
      <c r="K21">
        <v>1</v>
      </c>
    </row>
    <row r="22" spans="1:11" ht="12.75">
      <c r="A22" t="s">
        <v>8</v>
      </c>
      <c r="B22" t="s">
        <v>17</v>
      </c>
      <c r="C22">
        <f t="shared" si="0"/>
        <v>3</v>
      </c>
      <c r="D22" s="11">
        <v>0</v>
      </c>
      <c r="F22" t="s">
        <v>16</v>
      </c>
      <c r="G22">
        <f t="shared" si="1"/>
        <v>0</v>
      </c>
      <c r="H22">
        <f t="shared" si="2"/>
        <v>1</v>
      </c>
      <c r="I22">
        <f t="shared" si="3"/>
        <v>1</v>
      </c>
      <c r="J22" s="13" t="s">
        <v>32</v>
      </c>
      <c r="K22">
        <v>1</v>
      </c>
    </row>
    <row r="23" spans="1:11" ht="12.75">
      <c r="A23" t="s">
        <v>8</v>
      </c>
      <c r="B23" t="s">
        <v>19</v>
      </c>
      <c r="C23">
        <f t="shared" si="0"/>
        <v>6</v>
      </c>
      <c r="D23" s="11">
        <v>1</v>
      </c>
      <c r="F23" t="s">
        <v>18</v>
      </c>
      <c r="G23">
        <f t="shared" si="1"/>
        <v>0</v>
      </c>
      <c r="H23">
        <f t="shared" si="2"/>
        <v>1</v>
      </c>
      <c r="I23">
        <f t="shared" si="3"/>
        <v>1</v>
      </c>
      <c r="J23" s="13" t="s">
        <v>32</v>
      </c>
      <c r="K23">
        <v>1</v>
      </c>
    </row>
    <row r="24" spans="1:11" ht="13.5" thickBot="1">
      <c r="A24" t="s">
        <v>10</v>
      </c>
      <c r="B24" t="s">
        <v>19</v>
      </c>
      <c r="C24">
        <f t="shared" si="0"/>
        <v>3</v>
      </c>
      <c r="D24" s="12">
        <v>0</v>
      </c>
      <c r="F24" t="s">
        <v>7</v>
      </c>
      <c r="G24">
        <f aca="true" t="shared" si="4" ref="G24:G30">SUMIF(Origins2,F24,Flows2)</f>
        <v>1</v>
      </c>
      <c r="H24">
        <f aca="true" t="shared" si="5" ref="H24:H30">SUMIF(Dests1,F24,Flows1)</f>
        <v>0</v>
      </c>
      <c r="I24">
        <f t="shared" si="3"/>
        <v>1</v>
      </c>
      <c r="J24" s="13" t="s">
        <v>32</v>
      </c>
      <c r="K24">
        <v>1</v>
      </c>
    </row>
    <row r="25" spans="6:11" ht="13.5" thickTop="1">
      <c r="F25" t="s">
        <v>9</v>
      </c>
      <c r="G25">
        <f t="shared" si="4"/>
        <v>1</v>
      </c>
      <c r="H25">
        <f t="shared" si="5"/>
        <v>0</v>
      </c>
      <c r="I25">
        <f t="shared" si="3"/>
        <v>1</v>
      </c>
      <c r="J25" s="13" t="s">
        <v>32</v>
      </c>
      <c r="K25">
        <v>1</v>
      </c>
    </row>
    <row r="26" spans="1:11" ht="12.75">
      <c r="A26" t="s">
        <v>24</v>
      </c>
      <c r="F26" t="s">
        <v>11</v>
      </c>
      <c r="G26">
        <f t="shared" si="4"/>
        <v>1</v>
      </c>
      <c r="H26">
        <f t="shared" si="5"/>
        <v>0</v>
      </c>
      <c r="I26">
        <f t="shared" si="3"/>
        <v>1</v>
      </c>
      <c r="J26" s="13" t="s">
        <v>32</v>
      </c>
      <c r="K26">
        <v>1</v>
      </c>
    </row>
    <row r="27" spans="1:11" ht="13.5" thickBot="1">
      <c r="A27" t="s">
        <v>21</v>
      </c>
      <c r="B27" t="s">
        <v>22</v>
      </c>
      <c r="C27" s="2" t="s">
        <v>25</v>
      </c>
      <c r="D27" s="2" t="s">
        <v>26</v>
      </c>
      <c r="F27" t="s">
        <v>13</v>
      </c>
      <c r="G27">
        <f t="shared" si="4"/>
        <v>0</v>
      </c>
      <c r="H27">
        <f t="shared" si="5"/>
        <v>1</v>
      </c>
      <c r="I27">
        <f t="shared" si="3"/>
        <v>1</v>
      </c>
      <c r="J27" s="13" t="s">
        <v>32</v>
      </c>
      <c r="K27">
        <v>1</v>
      </c>
    </row>
    <row r="28" spans="1:11" ht="13.5" thickTop="1">
      <c r="A28" t="s">
        <v>7</v>
      </c>
      <c r="B28" t="s">
        <v>10</v>
      </c>
      <c r="C28">
        <f aca="true" t="shared" si="6" ref="C28:C50">VLOOKUP(B28,C_LTable,2)-VLOOKUP(A28,NY_LTable,3)</f>
        <v>3</v>
      </c>
      <c r="D28" s="10">
        <v>0</v>
      </c>
      <c r="F28" t="s">
        <v>15</v>
      </c>
      <c r="G28">
        <f t="shared" si="4"/>
        <v>1</v>
      </c>
      <c r="H28">
        <f t="shared" si="5"/>
        <v>0</v>
      </c>
      <c r="I28">
        <f t="shared" si="3"/>
        <v>1</v>
      </c>
      <c r="J28" s="13" t="s">
        <v>32</v>
      </c>
      <c r="K28">
        <v>1</v>
      </c>
    </row>
    <row r="29" spans="1:11" ht="12.75">
      <c r="A29" t="s">
        <v>7</v>
      </c>
      <c r="B29" t="s">
        <v>12</v>
      </c>
      <c r="C29">
        <f t="shared" si="6"/>
        <v>6</v>
      </c>
      <c r="D29" s="11">
        <v>1</v>
      </c>
      <c r="F29" t="s">
        <v>17</v>
      </c>
      <c r="G29">
        <f t="shared" si="4"/>
        <v>1</v>
      </c>
      <c r="H29">
        <f t="shared" si="5"/>
        <v>0</v>
      </c>
      <c r="I29">
        <f t="shared" si="3"/>
        <v>1</v>
      </c>
      <c r="J29" s="13" t="s">
        <v>32</v>
      </c>
      <c r="K29">
        <v>1</v>
      </c>
    </row>
    <row r="30" spans="1:11" ht="12.75">
      <c r="A30" t="s">
        <v>7</v>
      </c>
      <c r="B30" t="s">
        <v>14</v>
      </c>
      <c r="C30">
        <f t="shared" si="6"/>
        <v>8</v>
      </c>
      <c r="D30" s="11">
        <v>0</v>
      </c>
      <c r="F30" t="s">
        <v>19</v>
      </c>
      <c r="G30">
        <f t="shared" si="4"/>
        <v>0</v>
      </c>
      <c r="H30">
        <f t="shared" si="5"/>
        <v>1</v>
      </c>
      <c r="I30">
        <f t="shared" si="3"/>
        <v>1</v>
      </c>
      <c r="J30" s="13" t="s">
        <v>32</v>
      </c>
      <c r="K30">
        <v>1</v>
      </c>
    </row>
    <row r="31" spans="1:4" ht="12.75">
      <c r="A31" t="s">
        <v>7</v>
      </c>
      <c r="B31" t="s">
        <v>16</v>
      </c>
      <c r="C31">
        <f t="shared" si="6"/>
        <v>10</v>
      </c>
      <c r="D31" s="11">
        <v>0</v>
      </c>
    </row>
    <row r="32" spans="1:4" ht="12.75">
      <c r="A32" t="s">
        <v>7</v>
      </c>
      <c r="B32" t="s">
        <v>18</v>
      </c>
      <c r="C32">
        <f t="shared" si="6"/>
        <v>11</v>
      </c>
      <c r="D32" s="11">
        <v>0</v>
      </c>
    </row>
    <row r="33" spans="1:4" ht="12.75">
      <c r="A33" t="s">
        <v>9</v>
      </c>
      <c r="B33" t="s">
        <v>10</v>
      </c>
      <c r="C33">
        <f t="shared" si="6"/>
        <v>2</v>
      </c>
      <c r="D33" s="11">
        <v>1</v>
      </c>
    </row>
    <row r="34" spans="1:4" ht="12.75">
      <c r="A34" t="s">
        <v>9</v>
      </c>
      <c r="B34" t="s">
        <v>12</v>
      </c>
      <c r="C34">
        <f t="shared" si="6"/>
        <v>5</v>
      </c>
      <c r="D34" s="11">
        <v>0</v>
      </c>
    </row>
    <row r="35" spans="1:4" ht="12.75">
      <c r="A35" t="s">
        <v>9</v>
      </c>
      <c r="B35" t="s">
        <v>14</v>
      </c>
      <c r="C35">
        <f t="shared" si="6"/>
        <v>7</v>
      </c>
      <c r="D35" s="11">
        <v>0</v>
      </c>
    </row>
    <row r="36" spans="1:4" ht="12.75">
      <c r="A36" t="s">
        <v>9</v>
      </c>
      <c r="B36" t="s">
        <v>16</v>
      </c>
      <c r="C36">
        <f t="shared" si="6"/>
        <v>9</v>
      </c>
      <c r="D36" s="11">
        <v>0</v>
      </c>
    </row>
    <row r="37" spans="1:4" ht="12.75">
      <c r="A37" t="s">
        <v>9</v>
      </c>
      <c r="B37" t="s">
        <v>18</v>
      </c>
      <c r="C37">
        <f t="shared" si="6"/>
        <v>10</v>
      </c>
      <c r="D37" s="11">
        <v>0</v>
      </c>
    </row>
    <row r="38" spans="1:4" ht="12.75">
      <c r="A38" t="s">
        <v>11</v>
      </c>
      <c r="B38" t="s">
        <v>12</v>
      </c>
      <c r="C38">
        <f t="shared" si="6"/>
        <v>3</v>
      </c>
      <c r="D38" s="11">
        <v>0</v>
      </c>
    </row>
    <row r="39" spans="1:4" ht="12.75">
      <c r="A39" t="s">
        <v>11</v>
      </c>
      <c r="B39" t="s">
        <v>14</v>
      </c>
      <c r="C39">
        <f t="shared" si="6"/>
        <v>5</v>
      </c>
      <c r="D39" s="11">
        <v>0</v>
      </c>
    </row>
    <row r="40" spans="1:4" ht="12.75">
      <c r="A40" t="s">
        <v>11</v>
      </c>
      <c r="B40" t="s">
        <v>16</v>
      </c>
      <c r="C40">
        <f t="shared" si="6"/>
        <v>7</v>
      </c>
      <c r="D40" s="11">
        <v>1</v>
      </c>
    </row>
    <row r="41" spans="1:4" ht="12.75">
      <c r="A41" t="s">
        <v>11</v>
      </c>
      <c r="B41" t="s">
        <v>18</v>
      </c>
      <c r="C41">
        <f t="shared" si="6"/>
        <v>8</v>
      </c>
      <c r="D41" s="11">
        <v>0</v>
      </c>
    </row>
    <row r="42" spans="1:4" ht="12.75">
      <c r="A42" t="s">
        <v>13</v>
      </c>
      <c r="B42" t="s">
        <v>12</v>
      </c>
      <c r="C42">
        <f t="shared" si="6"/>
        <v>1</v>
      </c>
      <c r="D42" s="11">
        <v>0</v>
      </c>
    </row>
    <row r="43" spans="1:4" ht="12.75">
      <c r="A43" t="s">
        <v>13</v>
      </c>
      <c r="B43" t="s">
        <v>14</v>
      </c>
      <c r="C43">
        <f t="shared" si="6"/>
        <v>3</v>
      </c>
      <c r="D43" s="11">
        <v>0</v>
      </c>
    </row>
    <row r="44" spans="1:4" ht="12.75">
      <c r="A44" t="s">
        <v>13</v>
      </c>
      <c r="B44" t="s">
        <v>16</v>
      </c>
      <c r="C44">
        <f t="shared" si="6"/>
        <v>5</v>
      </c>
      <c r="D44" s="11">
        <v>0</v>
      </c>
    </row>
    <row r="45" spans="1:4" ht="12.75">
      <c r="A45" t="s">
        <v>13</v>
      </c>
      <c r="B45" t="s">
        <v>18</v>
      </c>
      <c r="C45">
        <f t="shared" si="6"/>
        <v>6</v>
      </c>
      <c r="D45" s="11">
        <v>0</v>
      </c>
    </row>
    <row r="46" spans="1:4" ht="12.75">
      <c r="A46" t="s">
        <v>15</v>
      </c>
      <c r="B46" t="s">
        <v>14</v>
      </c>
      <c r="C46">
        <f t="shared" si="6"/>
        <v>1</v>
      </c>
      <c r="D46" s="11">
        <v>1</v>
      </c>
    </row>
    <row r="47" spans="1:4" ht="12.75">
      <c r="A47" t="s">
        <v>15</v>
      </c>
      <c r="B47" t="s">
        <v>16</v>
      </c>
      <c r="C47">
        <f t="shared" si="6"/>
        <v>3</v>
      </c>
      <c r="D47" s="11">
        <v>0</v>
      </c>
    </row>
    <row r="48" spans="1:4" ht="12.75">
      <c r="A48" t="s">
        <v>15</v>
      </c>
      <c r="B48" t="s">
        <v>18</v>
      </c>
      <c r="C48">
        <f t="shared" si="6"/>
        <v>4</v>
      </c>
      <c r="D48" s="11">
        <v>0</v>
      </c>
    </row>
    <row r="49" spans="1:4" ht="12.75">
      <c r="A49" t="s">
        <v>17</v>
      </c>
      <c r="B49" t="s">
        <v>16</v>
      </c>
      <c r="C49">
        <f t="shared" si="6"/>
        <v>1</v>
      </c>
      <c r="D49" s="11">
        <v>0</v>
      </c>
    </row>
    <row r="50" spans="1:4" ht="13.5" thickBot="1">
      <c r="A50" t="s">
        <v>17</v>
      </c>
      <c r="B50" t="s">
        <v>18</v>
      </c>
      <c r="C50">
        <f t="shared" si="6"/>
        <v>2</v>
      </c>
      <c r="D50" s="12">
        <v>1</v>
      </c>
    </row>
    <row r="51" ht="14.25" thickBot="1" thickTop="1"/>
    <row r="52" spans="1:2" ht="14.25" thickBot="1" thickTop="1">
      <c r="A52" s="1" t="s">
        <v>33</v>
      </c>
      <c r="B52" s="14">
        <f>SUMPRODUCT(Downtimes1,Flows1)+SUMPRODUCT(Downtimes2,Flows2)</f>
        <v>23</v>
      </c>
    </row>
    <row r="53" ht="13.5" thickTop="1"/>
    <row r="54" ht="12.75">
      <c r="A54" t="s">
        <v>38</v>
      </c>
    </row>
    <row r="55" spans="1:2" ht="12.75">
      <c r="A55" s="19" t="s">
        <v>39</v>
      </c>
      <c r="B55">
        <f>SUM(Flows1)</f>
        <v>2</v>
      </c>
    </row>
    <row r="56" spans="1:2" ht="12.75">
      <c r="A56" s="19" t="s">
        <v>40</v>
      </c>
      <c r="B56">
        <f>SUM(Flows2)</f>
        <v>5</v>
      </c>
    </row>
    <row r="58" ht="12.75">
      <c r="A58" s="1" t="s">
        <v>47</v>
      </c>
    </row>
    <row r="59" spans="3:5" ht="12.75">
      <c r="C59" s="2" t="s">
        <v>44</v>
      </c>
      <c r="D59" s="2" t="s">
        <v>45</v>
      </c>
      <c r="E59" s="2" t="s">
        <v>46</v>
      </c>
    </row>
    <row r="60" spans="2:5" ht="12.75">
      <c r="B60">
        <v>0</v>
      </c>
      <c r="C60" s="20">
        <v>26</v>
      </c>
      <c r="D60" s="21">
        <v>2</v>
      </c>
      <c r="E60" s="22">
        <v>5</v>
      </c>
    </row>
    <row r="61" spans="2:5" ht="12.75">
      <c r="B61">
        <v>1</v>
      </c>
      <c r="C61" s="23">
        <v>25</v>
      </c>
      <c r="D61" s="24">
        <v>2</v>
      </c>
      <c r="E61" s="25">
        <v>5</v>
      </c>
    </row>
    <row r="62" spans="2:5" ht="12.75">
      <c r="B62">
        <v>2</v>
      </c>
      <c r="C62" s="23">
        <v>24</v>
      </c>
      <c r="D62" s="24">
        <v>2</v>
      </c>
      <c r="E62" s="25">
        <v>5</v>
      </c>
    </row>
    <row r="63" spans="2:5" ht="12.75">
      <c r="B63">
        <v>3</v>
      </c>
      <c r="C63" s="26">
        <v>23</v>
      </c>
      <c r="D63" s="27">
        <v>2</v>
      </c>
      <c r="E63" s="28">
        <v>5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B1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 t="s">
        <v>41</v>
      </c>
    </row>
    <row r="3" ht="12.75">
      <c r="A3">
        <v>1</v>
      </c>
    </row>
    <row r="4" ht="12.75">
      <c r="A4">
        <v>0</v>
      </c>
    </row>
    <row r="5" ht="12.75">
      <c r="A5">
        <v>3</v>
      </c>
    </row>
    <row r="6" ht="12.75">
      <c r="A6">
        <v>1</v>
      </c>
    </row>
    <row r="7" spans="1:2" ht="12.75">
      <c r="A7" s="18"/>
      <c r="B7" s="18"/>
    </row>
    <row r="8" ht="12.75">
      <c r="A8" t="s">
        <v>42</v>
      </c>
    </row>
    <row r="9" ht="12.75">
      <c r="A9" t="s">
        <v>43</v>
      </c>
    </row>
    <row r="13" ht="12.75">
      <c r="B13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Kelley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dcterms:created xsi:type="dcterms:W3CDTF">1999-05-06T02:08:18Z</dcterms:created>
  <dcterms:modified xsi:type="dcterms:W3CDTF">2000-04-21T16:02:21Z</dcterms:modified>
  <cp:category/>
  <cp:version/>
  <cp:contentType/>
  <cp:contentStatus/>
</cp:coreProperties>
</file>