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40" yWindow="65516" windowWidth="17220" windowHeight="12760" tabRatio="690" activeTab="0"/>
  </bookViews>
  <sheets>
    <sheet name="Seq1" sheetId="1" r:id="rId1"/>
    <sheet name="Seq1_Chart" sheetId="2" r:id="rId2"/>
    <sheet name="Seq2" sheetId="3" r:id="rId3"/>
    <sheet name="Seq2_Chart" sheetId="4" r:id="rId4"/>
    <sheet name="Seq3" sheetId="5" r:id="rId5"/>
    <sheet name="Seq3_Chart" sheetId="6" r:id="rId6"/>
    <sheet name="Seq4" sheetId="7" r:id="rId7"/>
    <sheet name="Sheet1" sheetId="8" r:id="rId8"/>
    <sheet name="Sheet2" sheetId="9" r:id="rId9"/>
    <sheet name="Sheet3" sheetId="10" r:id="rId10"/>
  </sheets>
  <externalReferences>
    <externalReference r:id="rId13"/>
  </externalReferences>
  <definedNames>
    <definedName name="Seq1">'Seq1'!$C$3</definedName>
    <definedName name="Seq1_DurCost">'Seq1'!$D$26:$K$26</definedName>
    <definedName name="Seq1_Finish">'Seq1'!$D$23:$K$23</definedName>
    <definedName name="Seq1_OpAlg">'Seq1'!$F$6</definedName>
    <definedName name="Seq1_OpDir">'Seq1'!$F$4</definedName>
    <definedName name="Seq1_OpFeas">'Seq1'!$H$4</definedName>
    <definedName name="Seq1_OpFeasValue">'Seq1'!$H$5</definedName>
    <definedName name="Seq1_OpInterval">'Seq1'!$O$7</definedName>
    <definedName name="Seq1_OpName">'Seq1'!$D$4</definedName>
    <definedName name="Seq1_OpObj">'Seq1'!$F$5</definedName>
    <definedName name="Seq1_OpObjTerms">'Seq1'!$D$12:$K$12</definedName>
    <definedName name="Seq1_OpProb">'Seq1'!$D$6</definedName>
    <definedName name="Seq1_OpSequence">'Seq1'!$D$10:$K$10</definedName>
    <definedName name="Seq1_OpShow">'Seq1'!$O$10:$X$30</definedName>
    <definedName name="Seq1_OpType">'Seq1'!$D$5</definedName>
    <definedName name="Seq1_OpValue">'Seq1'!$D$9:$K$9</definedName>
    <definedName name="Seq1_OpVarName">'Seq1'!$D$8:$K$8</definedName>
    <definedName name="Seq1_Process">'Seq1'!$D$13:$K$13</definedName>
    <definedName name="Seq1_Release">'Seq1'!$D$14:$K$14</definedName>
    <definedName name="Seq1_Stage1">'Seq1'!$D$21:$K$23</definedName>
    <definedName name="Seq1_Start">'Seq1'!$D$22:$K$22</definedName>
    <definedName name="Seq1_UnitDuration">'Seq1'!$D$15:$K$15</definedName>
    <definedName name="Seq2">'Seq2'!$C$3</definedName>
    <definedName name="Seq2_DurCost">'Seq2'!$D$30:$K$30</definedName>
    <definedName name="Seq2_Finish">'Seq2'!$D$27:$K$27</definedName>
    <definedName name="Seq2_OpAlg">'Seq2'!$F$6</definedName>
    <definedName name="Seq2_OpDir">'Seq2'!$F$4</definedName>
    <definedName name="Seq2_OpFeas">'Seq2'!$H$4</definedName>
    <definedName name="Seq2_OpFeasValue">'Seq2'!$H$5</definedName>
    <definedName name="Seq2_OpInterval">'Seq2'!$O$7</definedName>
    <definedName name="Seq2_OpName">'Seq2'!$D$4</definedName>
    <definedName name="Seq2_OpObj">'Seq2'!$F$5</definedName>
    <definedName name="Seq2_OpObjTerms">'Seq2'!$D$12:$K$12</definedName>
    <definedName name="Seq2_OpProb">'Seq2'!$D$6</definedName>
    <definedName name="Seq2_OpSequence">'Seq2'!$D$10:$K$10</definedName>
    <definedName name="Seq2_OpShow">'Seq2'!$O$10:$X$30</definedName>
    <definedName name="Seq2_OpType">'Seq2'!$D$5</definedName>
    <definedName name="Seq2_OpValue">'Seq2'!$D$9:$K$9</definedName>
    <definedName name="Seq2_OpVarName">'Seq2'!$D$8:$K$8</definedName>
    <definedName name="Seq2_Process">'Seq2'!$D$13:$K$13</definedName>
    <definedName name="Seq2_Release">'Seq2'!$D$17:$K$17</definedName>
    <definedName name="Seq2_Setup">'Seq2'!$D$15:$K$15</definedName>
    <definedName name="Seq2_Stage1">'Seq2'!$D$24:$K$27</definedName>
    <definedName name="Seq2_Start">'Seq2'!$D$26:$K$26</definedName>
    <definedName name="Seq2_UnitDuration">'Seq2'!$D$18:$K$18</definedName>
    <definedName name="Seq3">'Seq3'!$C$3</definedName>
    <definedName name="Seq3_DurCost">'Seq3'!$D$44:$K$44</definedName>
    <definedName name="Seq3_Finish">'Seq3'!$D$41:$K$41</definedName>
    <definedName name="Seq3_OpAlg">'Seq3'!$F$6</definedName>
    <definedName name="Seq3_OpDir">'Seq3'!$F$4</definedName>
    <definedName name="Seq3_OpFeas">'Seq3'!$H$4</definedName>
    <definedName name="Seq3_OpFeasValue">'Seq3'!$H$5</definedName>
    <definedName name="Seq3_OpInterval">'Seq3'!$O$7</definedName>
    <definedName name="Seq3_OpName">'Seq3'!$D$4</definedName>
    <definedName name="Seq3_OpObj">'Seq3'!$F$5</definedName>
    <definedName name="Seq3_OpObjTerms">'Seq3'!$D$12:$K$12</definedName>
    <definedName name="Seq3_OpProb">'Seq3'!$D$6</definedName>
    <definedName name="Seq3_OpSequence">'Seq3'!$D$10:$K$10</definedName>
    <definedName name="Seq3_OpShow">'Seq3'!$O$10:$X$30</definedName>
    <definedName name="Seq3_OpType">'Seq3'!$D$5</definedName>
    <definedName name="Seq3_OpValue">'Seq3'!$D$9:$K$9</definedName>
    <definedName name="Seq3_OpVarName">'Seq3'!$D$8:$K$8</definedName>
    <definedName name="Seq3_Process">'Seq3'!$D$13:$K$15</definedName>
    <definedName name="Seq3_Release">'Seq3'!$D$21:$K$21</definedName>
    <definedName name="Seq3_Setup">'Seq3'!$D$17:$K$19</definedName>
    <definedName name="Seq3_Stage1">'Seq3'!$D$28:$K$31</definedName>
    <definedName name="Seq3_Stage2">'Seq3'!$D$33:$K$36</definedName>
    <definedName name="Seq3_Stage3">'Seq3'!$D$38:$K$41</definedName>
    <definedName name="Seq3_Start">'Seq3'!$D$30:$K$30</definedName>
    <definedName name="Seq3_UnitDuration">'Seq3'!$D$22:$K$22</definedName>
    <definedName name="Seq4">'Seq4'!$C$3</definedName>
    <definedName name="Seq4_DurCost">'Seq4'!$D$50:$K$50</definedName>
    <definedName name="Seq4_Early">'Seq4'!$D$47:$K$47</definedName>
    <definedName name="Seq4_EarlyCost">'Seq4'!$D$51:$K$51</definedName>
    <definedName name="Seq4_EarlyDue">'Seq4'!$D$22:$K$22</definedName>
    <definedName name="Seq4_Finish">'Seq4'!$D$45:$K$45</definedName>
    <definedName name="Seq4_Late">'Seq4'!$D$48:$K$48</definedName>
    <definedName name="Seq4_LateCost">'Seq4'!$D$52:$K$52</definedName>
    <definedName name="Seq4_LateDue">'Seq4'!$D$23:$K$23</definedName>
    <definedName name="Seq4_OpAlg">'Seq4'!$F$6</definedName>
    <definedName name="Seq4_OpDir">'Seq4'!$F$4</definedName>
    <definedName name="Seq4_OpFeas">'Seq4'!$H$4</definedName>
    <definedName name="Seq4_OpFeasValue">'Seq4'!$H$5</definedName>
    <definedName name="Seq4_OpInterval">'Seq4'!$O$7</definedName>
    <definedName name="Seq4_OpName">'Seq4'!$D$4</definedName>
    <definedName name="Seq4_OpObj">'Seq4'!$F$5</definedName>
    <definedName name="Seq4_OpObjTerms">'Seq4'!$D$12:$K$12</definedName>
    <definedName name="Seq4_OpProb">'Seq4'!$D$6</definedName>
    <definedName name="Seq4_OpSequence">'Seq4'!$D$10:$K$10</definedName>
    <definedName name="Seq4_OpShow">'Seq4'!$O$10:$X$30</definedName>
    <definedName name="Seq4_OpType">'Seq4'!$D$5</definedName>
    <definedName name="Seq4_OpValue">'Seq4'!$D$9:$K$9</definedName>
    <definedName name="Seq4_OpVarName">'Seq4'!$D$8:$K$8</definedName>
    <definedName name="Seq4_Process">'Seq4'!$D$13:$K$15</definedName>
    <definedName name="Seq4_Release">'Seq4'!$D$21:$K$21</definedName>
    <definedName name="Seq4_Setup">'Seq4'!$D$17:$K$19</definedName>
    <definedName name="Seq4_Stage1">'Seq4'!$D$32:$K$35</definedName>
    <definedName name="Seq4_Stage2">'Seq4'!$D$37:$K$40</definedName>
    <definedName name="Seq4_Stage3">'Seq4'!$D$42:$K$45</definedName>
    <definedName name="Seq4_Start">'Seq4'!$D$34:$K$34</definedName>
    <definedName name="Seq4_UnitDuration">'Seq4'!$D$24:$K$24</definedName>
    <definedName name="Seq4_UnitEarly">'Seq4'!$D$25:$K$25</definedName>
    <definedName name="Seq4_UnitLate">'Seq4'!$D$26:$K$26</definedName>
  </definedNames>
  <calcPr fullCalcOnLoad="1"/>
</workbook>
</file>

<file path=xl/sharedStrings.xml><?xml version="1.0" encoding="utf-8"?>
<sst xmlns="http://schemas.openxmlformats.org/spreadsheetml/2006/main" count="336" uniqueCount="82">
  <si>
    <t>Sequencing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</si>
  <si>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</si>
  <si>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</si>
  <si>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</si>
  <si>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</si>
  <si>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</si>
  <si>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</si>
  <si>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</si>
  <si>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</si>
  <si>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Seq1</t>
  </si>
  <si>
    <t>Search Method</t>
  </si>
  <si>
    <t>Problem</t>
  </si>
  <si>
    <t>TSP</t>
  </si>
  <si>
    <t>Algorithm</t>
  </si>
  <si>
    <t>None</t>
  </si>
  <si>
    <t>Sequence</t>
  </si>
  <si>
    <t>Job</t>
  </si>
  <si>
    <t>Job Name</t>
  </si>
  <si>
    <t>Next Job</t>
  </si>
  <si>
    <t>Start</t>
  </si>
  <si>
    <t>J1</t>
  </si>
  <si>
    <t>J2</t>
  </si>
  <si>
    <t>J3</t>
  </si>
  <si>
    <t>J4</t>
  </si>
  <si>
    <t>J5</t>
  </si>
  <si>
    <t>J6</t>
  </si>
  <si>
    <t>End</t>
  </si>
  <si>
    <t>Process Time</t>
  </si>
  <si>
    <t>Release Time</t>
  </si>
  <si>
    <t>Duration Penalty</t>
  </si>
  <si>
    <t>Duration Cost</t>
  </si>
  <si>
    <t>Search</t>
  </si>
  <si>
    <t>Chart</t>
  </si>
  <si>
    <t>Greedy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</si>
  <si>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</si>
  <si>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</si>
  <si>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</si>
  <si>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</si>
  <si>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</si>
  <si>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</si>
  <si>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</si>
  <si>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</si>
  <si>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</si>
  <si>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</si>
  <si>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</si>
  <si>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Greedy Sol.</t>
  </si>
  <si>
    <t>Seq1 Gantt Chart</t>
  </si>
  <si>
    <t>Sequence:</t>
  </si>
  <si>
    <t>Time:</t>
  </si>
  <si>
    <t>Stage 1</t>
  </si>
  <si>
    <t>Seq2</t>
  </si>
  <si>
    <t>Setup Time</t>
  </si>
  <si>
    <t>Seq2 Gantt Chart</t>
  </si>
  <si>
    <t>Seq3</t>
  </si>
  <si>
    <t>Stage 2</t>
  </si>
  <si>
    <t>Stage 3</t>
  </si>
  <si>
    <t>Proc. Time 1</t>
  </si>
  <si>
    <t>Setup Time 1</t>
  </si>
  <si>
    <t>Start 1</t>
  </si>
  <si>
    <t>End 1</t>
  </si>
  <si>
    <t>Proc. Time 2</t>
  </si>
  <si>
    <t>Setup Time 2</t>
  </si>
  <si>
    <t>Start 2</t>
  </si>
  <si>
    <t>End 2</t>
  </si>
  <si>
    <t>Proc. Time 3</t>
  </si>
  <si>
    <t>Setup Time 3</t>
  </si>
  <si>
    <t>Start 3</t>
  </si>
  <si>
    <t>End 3</t>
  </si>
  <si>
    <t>Random</t>
  </si>
  <si>
    <t>Best Found</t>
  </si>
  <si>
    <t>Exhaustive</t>
  </si>
  <si>
    <t>Optimum</t>
  </si>
  <si>
    <t>Seq3 Gantt Chart</t>
  </si>
  <si>
    <t>Seq4</t>
  </si>
  <si>
    <t>Scheduled Start</t>
  </si>
  <si>
    <t>Scheduled Finish</t>
  </si>
  <si>
    <t>Early Penalty</t>
  </si>
  <si>
    <t>Late Penalty</t>
  </si>
  <si>
    <t>Early</t>
  </si>
  <si>
    <t>Late</t>
  </si>
  <si>
    <t>Early Cost</t>
  </si>
  <si>
    <t>Late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</si>
</sst>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12"/>
      <name val="Lucida Grand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Fill="1" applyBorder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horizontal="center" textRotation="180"/>
    </xf>
    <xf numFmtId="0" fontId="0" fillId="0" borderId="3" xfId="0" applyFill="1" applyBorder="1" applyAlignment="1">
      <alignment horizontal="center" textRotation="180"/>
    </xf>
    <xf numFmtId="0" fontId="0" fillId="10" borderId="7" xfId="0" applyFill="1" applyBorder="1" applyAlignment="1">
      <alignment horizontal="center" textRotation="180"/>
    </xf>
    <xf numFmtId="0" fontId="0" fillId="10" borderId="8" xfId="0" applyFill="1" applyBorder="1" applyAlignment="1">
      <alignment horizontal="center" textRotation="180"/>
    </xf>
    <xf numFmtId="0" fontId="0" fillId="10" borderId="9" xfId="0" applyFill="1" applyBorder="1" applyAlignment="1">
      <alignment horizontal="center" textRotation="180"/>
    </xf>
    <xf numFmtId="0" fontId="0" fillId="12" borderId="3" xfId="0" applyFill="1" applyBorder="1" applyAlignment="1">
      <alignment horizontal="center" textRotation="180"/>
    </xf>
    <xf numFmtId="0" fontId="0" fillId="6" borderId="7" xfId="0" applyFill="1" applyBorder="1" applyAlignment="1">
      <alignment horizontal="center" textRotation="180"/>
    </xf>
    <xf numFmtId="0" fontId="0" fillId="6" borderId="8" xfId="0" applyFill="1" applyBorder="1" applyAlignment="1">
      <alignment horizontal="center" textRotation="180"/>
    </xf>
    <xf numFmtId="0" fontId="0" fillId="6" borderId="9" xfId="0" applyFill="1" applyBorder="1" applyAlignment="1">
      <alignment horizontal="center" textRotation="180"/>
    </xf>
    <xf numFmtId="0" fontId="0" fillId="12" borderId="7" xfId="0" applyFill="1" applyBorder="1" applyAlignment="1">
      <alignment horizontal="center" textRotation="180"/>
    </xf>
    <xf numFmtId="0" fontId="0" fillId="12" borderId="8" xfId="0" applyFill="1" applyBorder="1" applyAlignment="1">
      <alignment horizontal="center" textRotation="180"/>
    </xf>
    <xf numFmtId="0" fontId="0" fillId="12" borderId="9" xfId="0" applyFill="1" applyBorder="1" applyAlignment="1">
      <alignment horizontal="center" textRotation="180"/>
    </xf>
    <xf numFmtId="0" fontId="0" fillId="7" borderId="7" xfId="0" applyFill="1" applyBorder="1" applyAlignment="1">
      <alignment horizontal="center" textRotation="180"/>
    </xf>
    <xf numFmtId="0" fontId="0" fillId="7" borderId="8" xfId="0" applyFill="1" applyBorder="1" applyAlignment="1">
      <alignment horizontal="center" textRotation="180"/>
    </xf>
    <xf numFmtId="0" fontId="0" fillId="7" borderId="9" xfId="0" applyFill="1" applyBorder="1" applyAlignment="1">
      <alignment horizontal="center" textRotation="180"/>
    </xf>
    <xf numFmtId="0" fontId="0" fillId="9" borderId="7" xfId="0" applyFill="1" applyBorder="1" applyAlignment="1">
      <alignment horizontal="center" textRotation="180"/>
    </xf>
    <xf numFmtId="0" fontId="0" fillId="9" borderId="8" xfId="0" applyFill="1" applyBorder="1" applyAlignment="1">
      <alignment horizontal="center" textRotation="180"/>
    </xf>
    <xf numFmtId="0" fontId="0" fillId="9" borderId="9" xfId="0" applyFill="1" applyBorder="1" applyAlignment="1">
      <alignment horizontal="center" textRotation="180"/>
    </xf>
    <xf numFmtId="0" fontId="0" fillId="8" borderId="7" xfId="0" applyFill="1" applyBorder="1" applyAlignment="1">
      <alignment horizontal="center" textRotation="180"/>
    </xf>
    <xf numFmtId="0" fontId="0" fillId="8" borderId="8" xfId="0" applyFill="1" applyBorder="1" applyAlignment="1">
      <alignment horizontal="center" textRotation="180"/>
    </xf>
    <xf numFmtId="0" fontId="0" fillId="8" borderId="9" xfId="0" applyFill="1" applyBorder="1" applyAlignment="1">
      <alignment horizontal="center" textRotation="180"/>
    </xf>
    <xf numFmtId="0" fontId="0" fillId="11" borderId="7" xfId="0" applyFill="1" applyBorder="1" applyAlignment="1">
      <alignment horizontal="center" textRotation="180"/>
    </xf>
    <xf numFmtId="0" fontId="0" fillId="11" borderId="8" xfId="0" applyFill="1" applyBorder="1" applyAlignment="1">
      <alignment horizontal="center" textRotation="180"/>
    </xf>
    <xf numFmtId="0" fontId="0" fillId="11" borderId="9" xfId="0" applyFill="1" applyBorder="1" applyAlignment="1">
      <alignment horizontal="center" textRotation="180"/>
    </xf>
    <xf numFmtId="0" fontId="0" fillId="6" borderId="3" xfId="0" applyFill="1" applyBorder="1" applyAlignment="1">
      <alignment horizontal="center" textRotation="180"/>
    </xf>
    <xf numFmtId="0" fontId="0" fillId="7" borderId="3" xfId="0" applyFill="1" applyBorder="1" applyAlignment="1">
      <alignment horizont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Search"/>
      <definedName name="comb_Seq_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7.375" style="0" customWidth="1"/>
    <col min="3" max="3" width="12.75390625" style="0" bestFit="1" customWidth="1"/>
    <col min="4" max="11" width="6.75390625" style="0" customWidth="1"/>
    <col min="14" max="14" width="12.375" style="0" bestFit="1" customWidth="1"/>
    <col min="15" max="24" width="5.75390625" style="0" customWidth="1"/>
  </cols>
  <sheetData>
    <row r="1" ht="18">
      <c r="A1" s="1" t="s">
        <v>0</v>
      </c>
    </row>
    <row r="3" spans="2:16" ht="12.75">
      <c r="B3" s="13" t="s">
        <v>31</v>
      </c>
      <c r="C3" s="9" t="s">
        <v>1</v>
      </c>
      <c r="F3" s="2" t="s">
        <v>2</v>
      </c>
      <c r="G3" s="2"/>
      <c r="H3" s="2" t="s">
        <v>3</v>
      </c>
      <c r="N3" s="9" t="s">
        <v>37</v>
      </c>
      <c r="O3">
        <v>464</v>
      </c>
      <c r="P3" t="s">
        <v>45</v>
      </c>
    </row>
    <row r="4" spans="3:16" ht="12.75">
      <c r="C4" s="4" t="s">
        <v>8</v>
      </c>
      <c r="D4" s="6" t="s">
        <v>9</v>
      </c>
      <c r="E4" s="4" t="s">
        <v>4</v>
      </c>
      <c r="F4" s="3" t="s">
        <v>6</v>
      </c>
      <c r="G4" s="4" t="s">
        <v>7</v>
      </c>
      <c r="H4" s="5" t="b">
        <f>Seq1_OpFeasValue=0</f>
        <v>1</v>
      </c>
      <c r="N4" s="9" t="s">
        <v>38</v>
      </c>
      <c r="O4">
        <v>1</v>
      </c>
      <c r="P4" t="s">
        <v>39</v>
      </c>
    </row>
    <row r="5" spans="2:19" ht="12.75">
      <c r="B5" s="13" t="s">
        <v>32</v>
      </c>
      <c r="C5" s="4" t="s">
        <v>10</v>
      </c>
      <c r="D5" s="6" t="s">
        <v>33</v>
      </c>
      <c r="E5" s="4" t="s">
        <v>5</v>
      </c>
      <c r="F5" s="5">
        <f>+SUM(Seq1_DurCost)</f>
        <v>464</v>
      </c>
      <c r="G5" s="4" t="s">
        <v>5</v>
      </c>
      <c r="H5" s="5">
        <f>COUNTIF(Seq1_OpValue,"=0")</f>
        <v>0</v>
      </c>
      <c r="N5" s="9" t="s">
        <v>40</v>
      </c>
      <c r="O5">
        <v>23</v>
      </c>
      <c r="P5" s="4" t="s">
        <v>41</v>
      </c>
      <c r="Q5">
        <v>23</v>
      </c>
      <c r="R5" s="4" t="s">
        <v>42</v>
      </c>
      <c r="S5">
        <v>0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43</v>
      </c>
      <c r="O6" s="14">
        <v>1</v>
      </c>
    </row>
    <row r="7" spans="3:15" ht="12.75">
      <c r="C7" s="4" t="s">
        <v>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44</v>
      </c>
      <c r="O7">
        <v>100</v>
      </c>
    </row>
    <row r="8" spans="3:11" ht="12.75">
      <c r="C8" s="4" t="s">
        <v>17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3:15" ht="12.75">
      <c r="C9" s="4" t="s">
        <v>18</v>
      </c>
      <c r="D9" s="7">
        <v>4</v>
      </c>
      <c r="E9" s="7">
        <v>8</v>
      </c>
      <c r="F9" s="7">
        <v>7</v>
      </c>
      <c r="G9" s="7">
        <v>5</v>
      </c>
      <c r="H9" s="7">
        <v>6</v>
      </c>
      <c r="I9" s="7">
        <v>3</v>
      </c>
      <c r="J9" s="7">
        <v>2</v>
      </c>
      <c r="K9" s="7">
        <v>1</v>
      </c>
      <c r="O9" s="12" t="s">
        <v>34</v>
      </c>
    </row>
    <row r="10" spans="3:24" ht="12.75">
      <c r="C10" s="4" t="s">
        <v>15</v>
      </c>
      <c r="D10" s="8">
        <v>1</v>
      </c>
      <c r="E10" s="8">
        <f aca="true" t="shared" si="0" ref="E10:K10">INDEX(Seq1_OpValue,1,D10)</f>
        <v>4</v>
      </c>
      <c r="F10" s="8">
        <f t="shared" si="0"/>
        <v>5</v>
      </c>
      <c r="G10" s="8">
        <f t="shared" si="0"/>
        <v>6</v>
      </c>
      <c r="H10" s="8">
        <f t="shared" si="0"/>
        <v>3</v>
      </c>
      <c r="I10" s="8">
        <f t="shared" si="0"/>
        <v>7</v>
      </c>
      <c r="J10" s="8">
        <f t="shared" si="0"/>
        <v>2</v>
      </c>
      <c r="K10" s="8">
        <f t="shared" si="0"/>
        <v>8</v>
      </c>
      <c r="O10" s="2" t="s">
        <v>35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23</v>
      </c>
      <c r="U10" s="2" t="s">
        <v>24</v>
      </c>
      <c r="V10" s="2" t="s">
        <v>25</v>
      </c>
      <c r="W10" s="2" t="s">
        <v>26</v>
      </c>
      <c r="X10" s="2" t="s">
        <v>36</v>
      </c>
    </row>
    <row r="11" spans="15:24" ht="12.75">
      <c r="O11" s="15">
        <v>22</v>
      </c>
      <c r="P11" s="15">
        <v>4</v>
      </c>
      <c r="Q11" s="15">
        <v>8</v>
      </c>
      <c r="R11" s="15">
        <v>7</v>
      </c>
      <c r="S11" s="15">
        <v>5</v>
      </c>
      <c r="T11" s="15">
        <v>6</v>
      </c>
      <c r="U11" s="15">
        <v>3</v>
      </c>
      <c r="V11" s="15">
        <v>2</v>
      </c>
      <c r="W11" s="15">
        <v>1</v>
      </c>
      <c r="X11" s="15">
        <v>464</v>
      </c>
    </row>
    <row r="12" spans="3:24" ht="12.75">
      <c r="C12" s="4"/>
      <c r="D12" s="10" t="str">
        <f aca="true" t="shared" si="1" ref="D12:K12">Seq1_OpVarName</f>
        <v>Start</v>
      </c>
      <c r="E12" s="10" t="str">
        <f t="shared" si="1"/>
        <v>J1</v>
      </c>
      <c r="F12" s="10" t="str">
        <f t="shared" si="1"/>
        <v>J2</v>
      </c>
      <c r="G12" s="10" t="str">
        <f t="shared" si="1"/>
        <v>J3</v>
      </c>
      <c r="H12" s="10" t="str">
        <f t="shared" si="1"/>
        <v>J4</v>
      </c>
      <c r="I12" s="10" t="str">
        <f t="shared" si="1"/>
        <v>J5</v>
      </c>
      <c r="J12" s="10" t="str">
        <f t="shared" si="1"/>
        <v>J6</v>
      </c>
      <c r="K12" s="10" t="str">
        <f t="shared" si="1"/>
        <v>End</v>
      </c>
      <c r="O12" s="15">
        <v>23</v>
      </c>
      <c r="P12" s="15">
        <v>4</v>
      </c>
      <c r="Q12" s="15">
        <v>8</v>
      </c>
      <c r="R12" s="15">
        <v>7</v>
      </c>
      <c r="S12" s="15">
        <v>5</v>
      </c>
      <c r="T12" s="15">
        <v>6</v>
      </c>
      <c r="U12" s="15">
        <v>3</v>
      </c>
      <c r="V12" s="15">
        <v>2</v>
      </c>
      <c r="W12" s="15">
        <v>1</v>
      </c>
      <c r="X12" s="15">
        <v>464</v>
      </c>
    </row>
    <row r="13" spans="3:11" ht="12.75">
      <c r="C13" s="4" t="s">
        <v>27</v>
      </c>
      <c r="D13" s="11">
        <v>1</v>
      </c>
      <c r="E13" s="11">
        <v>28</v>
      </c>
      <c r="F13" s="11">
        <v>20</v>
      </c>
      <c r="G13" s="11">
        <v>10</v>
      </c>
      <c r="H13" s="11">
        <v>14</v>
      </c>
      <c r="I13" s="11">
        <v>18</v>
      </c>
      <c r="J13" s="11">
        <v>25</v>
      </c>
      <c r="K13" s="11">
        <v>1</v>
      </c>
    </row>
    <row r="14" spans="3:11" ht="12.75">
      <c r="C14" s="4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3:11" ht="12.75">
      <c r="C15" s="4" t="s">
        <v>29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</row>
    <row r="17" spans="4:11" ht="12.75">
      <c r="D17" s="2" t="str">
        <f aca="true" t="shared" si="2" ref="D17:K17">INDEX(Seq1_OpVarName,1,Seq1_OpSequence)</f>
        <v>Start</v>
      </c>
      <c r="E17" s="2" t="str">
        <f t="shared" si="2"/>
        <v>J3</v>
      </c>
      <c r="F17" s="2" t="str">
        <f t="shared" si="2"/>
        <v>J4</v>
      </c>
      <c r="G17" s="2" t="str">
        <f t="shared" si="2"/>
        <v>J5</v>
      </c>
      <c r="H17" s="2" t="str">
        <f t="shared" si="2"/>
        <v>J2</v>
      </c>
      <c r="I17" s="2" t="str">
        <f t="shared" si="2"/>
        <v>J6</v>
      </c>
      <c r="J17" s="2" t="str">
        <f t="shared" si="2"/>
        <v>J1</v>
      </c>
      <c r="K17" s="2" t="str">
        <f t="shared" si="2"/>
        <v>End</v>
      </c>
    </row>
    <row r="18" spans="3:11" ht="12.75">
      <c r="C18" s="4" t="s">
        <v>15</v>
      </c>
      <c r="D18" s="8">
        <f aca="true" t="shared" si="3" ref="D18:K18">Seq1_OpSequence</f>
        <v>1</v>
      </c>
      <c r="E18" s="8">
        <f t="shared" si="3"/>
        <v>4</v>
      </c>
      <c r="F18" s="8">
        <f t="shared" si="3"/>
        <v>5</v>
      </c>
      <c r="G18" s="8">
        <f t="shared" si="3"/>
        <v>6</v>
      </c>
      <c r="H18" s="8">
        <f t="shared" si="3"/>
        <v>3</v>
      </c>
      <c r="I18" s="8">
        <f t="shared" si="3"/>
        <v>7</v>
      </c>
      <c r="J18" s="8">
        <f t="shared" si="3"/>
        <v>2</v>
      </c>
      <c r="K18" s="8">
        <f t="shared" si="3"/>
        <v>8</v>
      </c>
    </row>
    <row r="19" spans="3:11" ht="12.75">
      <c r="C19" s="4" t="s">
        <v>28</v>
      </c>
      <c r="D19" s="8">
        <f aca="true" t="shared" si="4" ref="D19:K19">INDEX(Seq1_Release,1,Seq1_OpSequence)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</row>
    <row r="21" spans="3:11" ht="12.75">
      <c r="C21" s="4" t="s">
        <v>27</v>
      </c>
      <c r="D21" s="8">
        <f aca="true" t="shared" si="5" ref="D21:K21">INDEX(Seq1_Process,1,Seq1_OpSequence)</f>
        <v>1</v>
      </c>
      <c r="E21" s="8">
        <f t="shared" si="5"/>
        <v>10</v>
      </c>
      <c r="F21" s="8">
        <f t="shared" si="5"/>
        <v>14</v>
      </c>
      <c r="G21" s="8">
        <f t="shared" si="5"/>
        <v>18</v>
      </c>
      <c r="H21" s="8">
        <f t="shared" si="5"/>
        <v>20</v>
      </c>
      <c r="I21" s="8">
        <f t="shared" si="5"/>
        <v>25</v>
      </c>
      <c r="J21" s="8">
        <f t="shared" si="5"/>
        <v>28</v>
      </c>
      <c r="K21" s="8">
        <f t="shared" si="5"/>
        <v>1</v>
      </c>
    </row>
    <row r="22" spans="3:11" ht="12.75">
      <c r="C22" s="4" t="s">
        <v>19</v>
      </c>
      <c r="D22" s="8">
        <f>D19</f>
        <v>0</v>
      </c>
      <c r="E22" s="8">
        <f aca="true" t="shared" si="6" ref="E22:K22">MAX(D23,E19)</f>
        <v>1</v>
      </c>
      <c r="F22" s="8">
        <f t="shared" si="6"/>
        <v>11</v>
      </c>
      <c r="G22" s="8">
        <f t="shared" si="6"/>
        <v>25</v>
      </c>
      <c r="H22" s="8">
        <f t="shared" si="6"/>
        <v>43</v>
      </c>
      <c r="I22" s="8">
        <f t="shared" si="6"/>
        <v>63</v>
      </c>
      <c r="J22" s="8">
        <f t="shared" si="6"/>
        <v>88</v>
      </c>
      <c r="K22" s="8">
        <f t="shared" si="6"/>
        <v>116</v>
      </c>
    </row>
    <row r="23" spans="3:11" ht="12.75">
      <c r="C23" s="4" t="s">
        <v>26</v>
      </c>
      <c r="D23" s="8">
        <f aca="true" t="shared" si="7" ref="D23:K23">D22+D21</f>
        <v>1</v>
      </c>
      <c r="E23" s="8">
        <f t="shared" si="7"/>
        <v>11</v>
      </c>
      <c r="F23" s="8">
        <f t="shared" si="7"/>
        <v>25</v>
      </c>
      <c r="G23" s="8">
        <f t="shared" si="7"/>
        <v>43</v>
      </c>
      <c r="H23" s="8">
        <f t="shared" si="7"/>
        <v>63</v>
      </c>
      <c r="I23" s="8">
        <f t="shared" si="7"/>
        <v>88</v>
      </c>
      <c r="J23" s="8">
        <f t="shared" si="7"/>
        <v>116</v>
      </c>
      <c r="K23" s="8">
        <f t="shared" si="7"/>
        <v>117</v>
      </c>
    </row>
    <row r="26" spans="3:11" ht="12.75">
      <c r="C26" s="4" t="s">
        <v>30</v>
      </c>
      <c r="D26" s="8">
        <f aca="true" t="shared" si="8" ref="D26:K26">Seq1_Finish*INDEX(Seq1_UnitDuration,1,Seq1_OpSequence)</f>
        <v>1</v>
      </c>
      <c r="E26" s="8">
        <f t="shared" si="8"/>
        <v>11</v>
      </c>
      <c r="F26" s="8">
        <f t="shared" si="8"/>
        <v>25</v>
      </c>
      <c r="G26" s="8">
        <f t="shared" si="8"/>
        <v>43</v>
      </c>
      <c r="H26" s="8">
        <f t="shared" si="8"/>
        <v>63</v>
      </c>
      <c r="I26" s="8">
        <f t="shared" si="8"/>
        <v>88</v>
      </c>
      <c r="J26" s="8">
        <f t="shared" si="8"/>
        <v>116</v>
      </c>
      <c r="K26" s="8">
        <f t="shared" si="8"/>
        <v>117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4"/>
  <sheetViews>
    <sheetView zoomScale="75" zoomScaleNormal="75" workbookViewId="0" topLeftCell="A1">
      <selection activeCell="Y43" sqref="Y43"/>
    </sheetView>
  </sheetViews>
  <sheetFormatPr defaultColWidth="11.00390625" defaultRowHeight="12.75"/>
  <cols>
    <col min="1" max="1" width="10.75390625" style="4" customWidth="1"/>
    <col min="2" max="16384" width="3.75390625" style="0" customWidth="1"/>
  </cols>
  <sheetData>
    <row r="1" s="17" customFormat="1" ht="18">
      <c r="A1" s="16" t="s">
        <v>46</v>
      </c>
    </row>
    <row r="2" spans="1:9" s="2" customFormat="1" ht="12.75">
      <c r="A2" s="4" t="s">
        <v>47</v>
      </c>
      <c r="B2" s="2">
        <v>1</v>
      </c>
      <c r="C2" s="2">
        <v>4</v>
      </c>
      <c r="D2" s="2">
        <v>5</v>
      </c>
      <c r="E2" s="2">
        <v>6</v>
      </c>
      <c r="F2" s="2">
        <v>3</v>
      </c>
      <c r="G2" s="2">
        <v>7</v>
      </c>
      <c r="H2" s="2">
        <v>2</v>
      </c>
      <c r="I2" s="2">
        <v>8</v>
      </c>
    </row>
    <row r="3" spans="1:119" s="17" customFormat="1" ht="13.5" thickBot="1">
      <c r="A3" s="4" t="s">
        <v>48</v>
      </c>
      <c r="B3" s="17">
        <v>0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17">
        <v>31</v>
      </c>
      <c r="AH3" s="17">
        <v>32</v>
      </c>
      <c r="AI3" s="17">
        <v>33</v>
      </c>
      <c r="AJ3" s="17">
        <v>34</v>
      </c>
      <c r="AK3" s="17">
        <v>35</v>
      </c>
      <c r="AL3" s="17">
        <v>36</v>
      </c>
      <c r="AM3" s="17">
        <v>37</v>
      </c>
      <c r="AN3" s="17">
        <v>38</v>
      </c>
      <c r="AO3" s="17">
        <v>39</v>
      </c>
      <c r="AP3" s="17">
        <v>40</v>
      </c>
      <c r="AQ3" s="17">
        <v>41</v>
      </c>
      <c r="AR3" s="17">
        <v>42</v>
      </c>
      <c r="AS3" s="17">
        <v>43</v>
      </c>
      <c r="AT3" s="17">
        <v>44</v>
      </c>
      <c r="AU3" s="17">
        <v>45</v>
      </c>
      <c r="AV3" s="17">
        <v>46</v>
      </c>
      <c r="AW3" s="17">
        <v>47</v>
      </c>
      <c r="AX3" s="17">
        <v>48</v>
      </c>
      <c r="AY3" s="17">
        <v>49</v>
      </c>
      <c r="AZ3" s="17">
        <v>50</v>
      </c>
      <c r="BA3" s="17">
        <v>51</v>
      </c>
      <c r="BB3" s="17">
        <v>52</v>
      </c>
      <c r="BC3" s="17">
        <v>53</v>
      </c>
      <c r="BD3" s="17">
        <v>54</v>
      </c>
      <c r="BE3" s="17">
        <v>55</v>
      </c>
      <c r="BF3" s="17">
        <v>56</v>
      </c>
      <c r="BG3" s="17">
        <v>57</v>
      </c>
      <c r="BH3" s="17">
        <v>58</v>
      </c>
      <c r="BI3" s="17">
        <v>59</v>
      </c>
      <c r="BJ3" s="17">
        <v>60</v>
      </c>
      <c r="BK3" s="17">
        <v>61</v>
      </c>
      <c r="BL3" s="17">
        <v>62</v>
      </c>
      <c r="BM3" s="17">
        <v>63</v>
      </c>
      <c r="BN3" s="17">
        <v>64</v>
      </c>
      <c r="BO3" s="17">
        <v>65</v>
      </c>
      <c r="BP3" s="17">
        <v>66</v>
      </c>
      <c r="BQ3" s="17">
        <v>67</v>
      </c>
      <c r="BR3" s="17">
        <v>68</v>
      </c>
      <c r="BS3" s="17">
        <v>69</v>
      </c>
      <c r="BT3" s="17">
        <v>70</v>
      </c>
      <c r="BU3" s="17">
        <v>71</v>
      </c>
      <c r="BV3" s="17">
        <v>72</v>
      </c>
      <c r="BW3" s="17">
        <v>73</v>
      </c>
      <c r="BX3" s="17">
        <v>74</v>
      </c>
      <c r="BY3" s="17">
        <v>75</v>
      </c>
      <c r="BZ3" s="17">
        <v>76</v>
      </c>
      <c r="CA3" s="17">
        <v>77</v>
      </c>
      <c r="CB3" s="17">
        <v>78</v>
      </c>
      <c r="CC3" s="17">
        <v>79</v>
      </c>
      <c r="CD3" s="17">
        <v>80</v>
      </c>
      <c r="CE3" s="17">
        <v>81</v>
      </c>
      <c r="CF3" s="17">
        <v>82</v>
      </c>
      <c r="CG3" s="17">
        <v>83</v>
      </c>
      <c r="CH3" s="17">
        <v>84</v>
      </c>
      <c r="CI3" s="17">
        <v>85</v>
      </c>
      <c r="CJ3" s="17">
        <v>86</v>
      </c>
      <c r="CK3" s="17">
        <v>87</v>
      </c>
      <c r="CL3" s="17">
        <v>88</v>
      </c>
      <c r="CM3" s="17">
        <v>89</v>
      </c>
      <c r="CN3" s="17">
        <v>90</v>
      </c>
      <c r="CO3" s="17">
        <v>91</v>
      </c>
      <c r="CP3" s="17">
        <v>92</v>
      </c>
      <c r="CQ3" s="17">
        <v>93</v>
      </c>
      <c r="CR3" s="17">
        <v>94</v>
      </c>
      <c r="CS3" s="17">
        <v>95</v>
      </c>
      <c r="CT3" s="17">
        <v>96</v>
      </c>
      <c r="CU3" s="17">
        <v>97</v>
      </c>
      <c r="CV3" s="17">
        <v>98</v>
      </c>
      <c r="CW3" s="17">
        <v>99</v>
      </c>
      <c r="CX3" s="17">
        <v>100</v>
      </c>
      <c r="CY3" s="17">
        <v>101</v>
      </c>
      <c r="CZ3" s="17">
        <v>102</v>
      </c>
      <c r="DA3" s="17">
        <v>103</v>
      </c>
      <c r="DB3" s="17">
        <v>104</v>
      </c>
      <c r="DC3" s="17">
        <v>105</v>
      </c>
      <c r="DD3" s="17">
        <v>106</v>
      </c>
      <c r="DE3" s="17">
        <v>107</v>
      </c>
      <c r="DF3" s="17">
        <v>108</v>
      </c>
      <c r="DG3" s="17">
        <v>109</v>
      </c>
      <c r="DH3" s="17">
        <v>110</v>
      </c>
      <c r="DI3" s="17">
        <v>111</v>
      </c>
      <c r="DJ3" s="17">
        <v>112</v>
      </c>
      <c r="DK3" s="17">
        <v>113</v>
      </c>
      <c r="DL3" s="17">
        <v>114</v>
      </c>
      <c r="DM3" s="17">
        <v>115</v>
      </c>
      <c r="DN3" s="17">
        <v>116</v>
      </c>
      <c r="DO3" s="17">
        <v>117</v>
      </c>
    </row>
    <row r="4" spans="1:118" ht="15" thickBot="1" thickTop="1">
      <c r="A4" s="4" t="s">
        <v>49</v>
      </c>
      <c r="B4" s="18" t="s">
        <v>19</v>
      </c>
      <c r="C4" s="19" t="s">
        <v>22</v>
      </c>
      <c r="D4" s="20"/>
      <c r="E4" s="20"/>
      <c r="F4" s="20"/>
      <c r="G4" s="20"/>
      <c r="H4" s="20"/>
      <c r="I4" s="20"/>
      <c r="J4" s="20"/>
      <c r="K4" s="20"/>
      <c r="L4" s="21"/>
      <c r="M4" s="22" t="s">
        <v>23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5" t="s">
        <v>24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7"/>
      <c r="AS4" s="28" t="s">
        <v>21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  <c r="BM4" s="31" t="s">
        <v>25</v>
      </c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3"/>
      <c r="CL4" s="34" t="s">
        <v>20</v>
      </c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6"/>
      <c r="DN4" s="18" t="s">
        <v>26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L39" sqref="L39"/>
    </sheetView>
  </sheetViews>
  <sheetFormatPr defaultColWidth="11.00390625" defaultRowHeight="12.75"/>
  <cols>
    <col min="3" max="3" width="12.75390625" style="0" bestFit="1" customWidth="1"/>
    <col min="4" max="11" width="7.75390625" style="0" customWidth="1"/>
    <col min="14" max="14" width="12.375" style="0" bestFit="1" customWidth="1"/>
    <col min="15" max="24" width="5.75390625" style="0" customWidth="1"/>
  </cols>
  <sheetData>
    <row r="1" ht="18">
      <c r="A1" s="1" t="s">
        <v>0</v>
      </c>
    </row>
    <row r="3" spans="2:16" ht="12.75">
      <c r="B3" s="13" t="s">
        <v>31</v>
      </c>
      <c r="C3" s="9" t="s">
        <v>1</v>
      </c>
      <c r="F3" s="2" t="s">
        <v>2</v>
      </c>
      <c r="G3" s="2"/>
      <c r="H3" s="2" t="s">
        <v>3</v>
      </c>
      <c r="N3" s="9" t="s">
        <v>37</v>
      </c>
      <c r="O3">
        <v>113</v>
      </c>
      <c r="P3" t="s">
        <v>45</v>
      </c>
    </row>
    <row r="4" spans="3:16" ht="12.75">
      <c r="C4" s="4" t="s">
        <v>8</v>
      </c>
      <c r="D4" s="6" t="s">
        <v>50</v>
      </c>
      <c r="E4" s="4" t="s">
        <v>4</v>
      </c>
      <c r="F4" s="3" t="s">
        <v>6</v>
      </c>
      <c r="G4" s="4" t="s">
        <v>7</v>
      </c>
      <c r="H4" s="5" t="b">
        <f>Seq2_OpFeasValue=0</f>
        <v>1</v>
      </c>
      <c r="N4" s="9" t="s">
        <v>38</v>
      </c>
      <c r="O4">
        <v>0</v>
      </c>
      <c r="P4" t="s">
        <v>39</v>
      </c>
    </row>
    <row r="5" spans="2:19" ht="12.75">
      <c r="B5" s="13" t="s">
        <v>32</v>
      </c>
      <c r="C5" s="4" t="s">
        <v>10</v>
      </c>
      <c r="D5" s="6" t="s">
        <v>33</v>
      </c>
      <c r="E5" s="4" t="s">
        <v>5</v>
      </c>
      <c r="F5" s="5">
        <f>+SUM(Seq2_DurCost)</f>
        <v>113</v>
      </c>
      <c r="G5" s="4" t="s">
        <v>5</v>
      </c>
      <c r="H5" s="5">
        <f>COUNTIF(Seq2_OpValue,"=0")</f>
        <v>0</v>
      </c>
      <c r="N5" s="9" t="s">
        <v>40</v>
      </c>
      <c r="O5">
        <v>23</v>
      </c>
      <c r="P5" s="4" t="s">
        <v>41</v>
      </c>
      <c r="Q5">
        <v>23</v>
      </c>
      <c r="R5" s="4" t="s">
        <v>42</v>
      </c>
      <c r="S5">
        <v>0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43</v>
      </c>
      <c r="O6" s="14">
        <v>1</v>
      </c>
    </row>
    <row r="7" spans="3:15" ht="12.75">
      <c r="C7" s="4" t="s">
        <v>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44</v>
      </c>
      <c r="O7">
        <v>10</v>
      </c>
    </row>
    <row r="8" spans="3:11" ht="12.75">
      <c r="C8" s="4" t="s">
        <v>17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3:15" ht="12.75">
      <c r="C9" s="4" t="s">
        <v>18</v>
      </c>
      <c r="D9" s="7">
        <v>7</v>
      </c>
      <c r="E9" s="7">
        <v>8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1</v>
      </c>
      <c r="O9" s="12" t="s">
        <v>34</v>
      </c>
    </row>
    <row r="10" spans="3:24" ht="12.75">
      <c r="C10" s="4" t="s">
        <v>15</v>
      </c>
      <c r="D10" s="8">
        <v>1</v>
      </c>
      <c r="E10" s="8">
        <f aca="true" t="shared" si="0" ref="E10:K10">INDEX(Seq2_OpValue,1,D10)</f>
        <v>7</v>
      </c>
      <c r="F10" s="8">
        <f t="shared" si="0"/>
        <v>6</v>
      </c>
      <c r="G10" s="8">
        <f t="shared" si="0"/>
        <v>5</v>
      </c>
      <c r="H10" s="8">
        <f t="shared" si="0"/>
        <v>4</v>
      </c>
      <c r="I10" s="8">
        <f t="shared" si="0"/>
        <v>3</v>
      </c>
      <c r="J10" s="8">
        <f t="shared" si="0"/>
        <v>2</v>
      </c>
      <c r="K10" s="8">
        <f t="shared" si="0"/>
        <v>8</v>
      </c>
      <c r="O10" s="2" t="s">
        <v>35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23</v>
      </c>
      <c r="U10" s="2" t="s">
        <v>24</v>
      </c>
      <c r="V10" s="2" t="s">
        <v>25</v>
      </c>
      <c r="W10" s="2" t="s">
        <v>26</v>
      </c>
      <c r="X10" s="2" t="s">
        <v>36</v>
      </c>
    </row>
    <row r="11" spans="15:24" ht="12.75">
      <c r="O11" s="15">
        <v>22</v>
      </c>
      <c r="P11" s="15">
        <v>7</v>
      </c>
      <c r="Q11" s="15">
        <v>8</v>
      </c>
      <c r="R11" s="15">
        <v>2</v>
      </c>
      <c r="S11" s="15">
        <v>3</v>
      </c>
      <c r="T11" s="15">
        <v>4</v>
      </c>
      <c r="U11" s="15">
        <v>5</v>
      </c>
      <c r="V11" s="15">
        <v>6</v>
      </c>
      <c r="W11" s="15">
        <v>1</v>
      </c>
      <c r="X11" s="15">
        <v>113</v>
      </c>
    </row>
    <row r="12" spans="3:24" ht="12.75">
      <c r="C12" s="4"/>
      <c r="D12" s="10" t="str">
        <f aca="true" t="shared" si="1" ref="D12:K12">Seq2_OpVarName</f>
        <v>Start</v>
      </c>
      <c r="E12" s="10" t="str">
        <f t="shared" si="1"/>
        <v>J1</v>
      </c>
      <c r="F12" s="10" t="str">
        <f t="shared" si="1"/>
        <v>J2</v>
      </c>
      <c r="G12" s="10" t="str">
        <f t="shared" si="1"/>
        <v>J3</v>
      </c>
      <c r="H12" s="10" t="str">
        <f t="shared" si="1"/>
        <v>J4</v>
      </c>
      <c r="I12" s="10" t="str">
        <f t="shared" si="1"/>
        <v>J5</v>
      </c>
      <c r="J12" s="10" t="str">
        <f t="shared" si="1"/>
        <v>J6</v>
      </c>
      <c r="K12" s="10" t="str">
        <f t="shared" si="1"/>
        <v>End</v>
      </c>
      <c r="O12" s="15">
        <v>23</v>
      </c>
      <c r="P12" s="15">
        <v>7</v>
      </c>
      <c r="Q12" s="15">
        <v>8</v>
      </c>
      <c r="R12" s="15">
        <v>2</v>
      </c>
      <c r="S12" s="15">
        <v>3</v>
      </c>
      <c r="T12" s="15">
        <v>4</v>
      </c>
      <c r="U12" s="15">
        <v>5</v>
      </c>
      <c r="V12" s="15">
        <v>6</v>
      </c>
      <c r="W12" s="15">
        <v>1</v>
      </c>
      <c r="X12" s="15">
        <v>113</v>
      </c>
    </row>
    <row r="13" spans="3:11" ht="12.75">
      <c r="C13" s="4" t="s">
        <v>27</v>
      </c>
      <c r="D13" s="11">
        <v>1</v>
      </c>
      <c r="E13" s="11">
        <v>7</v>
      </c>
      <c r="F13" s="11">
        <v>6</v>
      </c>
      <c r="G13" s="11">
        <v>5</v>
      </c>
      <c r="H13" s="11">
        <v>4</v>
      </c>
      <c r="I13" s="11">
        <v>3</v>
      </c>
      <c r="J13" s="11">
        <v>2</v>
      </c>
      <c r="K13" s="11">
        <v>1</v>
      </c>
    </row>
    <row r="15" spans="3:11" ht="12.75">
      <c r="C15" s="4" t="s">
        <v>51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7" spans="3:11" ht="12.75">
      <c r="C17" s="4" t="s">
        <v>28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3:11" ht="12.75">
      <c r="C18" s="4" t="s">
        <v>29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</row>
    <row r="20" spans="4:11" ht="12.75">
      <c r="D20" s="2" t="str">
        <f aca="true" t="shared" si="2" ref="D20:K20">INDEX(Seq2_OpVarName,1,Seq2_OpSequence)</f>
        <v>Start</v>
      </c>
      <c r="E20" s="2" t="str">
        <f t="shared" si="2"/>
        <v>J6</v>
      </c>
      <c r="F20" s="2" t="str">
        <f t="shared" si="2"/>
        <v>J5</v>
      </c>
      <c r="G20" s="2" t="str">
        <f t="shared" si="2"/>
        <v>J4</v>
      </c>
      <c r="H20" s="2" t="str">
        <f t="shared" si="2"/>
        <v>J3</v>
      </c>
      <c r="I20" s="2" t="str">
        <f t="shared" si="2"/>
        <v>J2</v>
      </c>
      <c r="J20" s="2" t="str">
        <f t="shared" si="2"/>
        <v>J1</v>
      </c>
      <c r="K20" s="2" t="str">
        <f t="shared" si="2"/>
        <v>End</v>
      </c>
    </row>
    <row r="21" spans="3:11" ht="12.75">
      <c r="C21" s="4" t="s">
        <v>15</v>
      </c>
      <c r="D21" s="8">
        <f aca="true" t="shared" si="3" ref="D21:K21">Seq2_OpSequence</f>
        <v>1</v>
      </c>
      <c r="E21" s="8">
        <f t="shared" si="3"/>
        <v>7</v>
      </c>
      <c r="F21" s="8">
        <f t="shared" si="3"/>
        <v>6</v>
      </c>
      <c r="G21" s="8">
        <f t="shared" si="3"/>
        <v>5</v>
      </c>
      <c r="H21" s="8">
        <f t="shared" si="3"/>
        <v>4</v>
      </c>
      <c r="I21" s="8">
        <f t="shared" si="3"/>
        <v>3</v>
      </c>
      <c r="J21" s="8">
        <f t="shared" si="3"/>
        <v>2</v>
      </c>
      <c r="K21" s="8">
        <f t="shared" si="3"/>
        <v>8</v>
      </c>
    </row>
    <row r="22" spans="3:11" ht="12.75">
      <c r="C22" s="4" t="s">
        <v>28</v>
      </c>
      <c r="D22" s="8">
        <f aca="true" t="shared" si="4" ref="D22:K22">INDEX(Seq2_Release,1,Seq2_OpSequence)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</row>
    <row r="24" spans="3:11" ht="12.75">
      <c r="C24" s="4" t="s">
        <v>27</v>
      </c>
      <c r="D24" s="8">
        <f aca="true" t="shared" si="5" ref="D24:K24">INDEX(Seq2_Process,1,Seq2_OpSequence)</f>
        <v>1</v>
      </c>
      <c r="E24" s="8">
        <f t="shared" si="5"/>
        <v>2</v>
      </c>
      <c r="F24" s="8">
        <f t="shared" si="5"/>
        <v>3</v>
      </c>
      <c r="G24" s="8">
        <f t="shared" si="5"/>
        <v>4</v>
      </c>
      <c r="H24" s="8">
        <f t="shared" si="5"/>
        <v>5</v>
      </c>
      <c r="I24" s="8">
        <f t="shared" si="5"/>
        <v>6</v>
      </c>
      <c r="J24" s="8">
        <f t="shared" si="5"/>
        <v>7</v>
      </c>
      <c r="K24" s="8">
        <f t="shared" si="5"/>
        <v>1</v>
      </c>
    </row>
    <row r="25" spans="3:11" ht="12.75">
      <c r="C25" s="4" t="s">
        <v>51</v>
      </c>
      <c r="D25" s="8">
        <f aca="true" t="shared" si="6" ref="D25:K25">INDEX(Seq2_Setup,1,Seq2_OpSequence)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</row>
    <row r="26" spans="3:11" ht="12.75">
      <c r="C26" s="4" t="s">
        <v>19</v>
      </c>
      <c r="D26" s="8">
        <f>D22</f>
        <v>0</v>
      </c>
      <c r="E26" s="8">
        <f aca="true" t="shared" si="7" ref="E26:K26">MAX(D27+E25,E22)</f>
        <v>1</v>
      </c>
      <c r="F26" s="8">
        <f t="shared" si="7"/>
        <v>3</v>
      </c>
      <c r="G26" s="8">
        <f t="shared" si="7"/>
        <v>6</v>
      </c>
      <c r="H26" s="8">
        <f t="shared" si="7"/>
        <v>10</v>
      </c>
      <c r="I26" s="8">
        <f t="shared" si="7"/>
        <v>15</v>
      </c>
      <c r="J26" s="8">
        <f t="shared" si="7"/>
        <v>21</v>
      </c>
      <c r="K26" s="8">
        <f t="shared" si="7"/>
        <v>28</v>
      </c>
    </row>
    <row r="27" spans="3:11" ht="12.75">
      <c r="C27" s="4" t="s">
        <v>26</v>
      </c>
      <c r="D27" s="8">
        <f aca="true" t="shared" si="8" ref="D27:K27">D26+D24</f>
        <v>1</v>
      </c>
      <c r="E27" s="8">
        <f t="shared" si="8"/>
        <v>3</v>
      </c>
      <c r="F27" s="8">
        <f t="shared" si="8"/>
        <v>6</v>
      </c>
      <c r="G27" s="8">
        <f t="shared" si="8"/>
        <v>10</v>
      </c>
      <c r="H27" s="8">
        <f t="shared" si="8"/>
        <v>15</v>
      </c>
      <c r="I27" s="8">
        <f t="shared" si="8"/>
        <v>21</v>
      </c>
      <c r="J27" s="8">
        <f t="shared" si="8"/>
        <v>28</v>
      </c>
      <c r="K27" s="8">
        <f t="shared" si="8"/>
        <v>29</v>
      </c>
    </row>
    <row r="30" spans="3:11" ht="12.75">
      <c r="C30" s="4" t="s">
        <v>30</v>
      </c>
      <c r="D30" s="8">
        <f aca="true" t="shared" si="9" ref="D30:K30">Seq2_Finish*INDEX(Seq2_UnitDuration,1,Seq2_OpSequence)</f>
        <v>1</v>
      </c>
      <c r="E30" s="8">
        <f t="shared" si="9"/>
        <v>3</v>
      </c>
      <c r="F30" s="8">
        <f t="shared" si="9"/>
        <v>6</v>
      </c>
      <c r="G30" s="8">
        <f t="shared" si="9"/>
        <v>10</v>
      </c>
      <c r="H30" s="8">
        <f t="shared" si="9"/>
        <v>15</v>
      </c>
      <c r="I30" s="8">
        <f t="shared" si="9"/>
        <v>21</v>
      </c>
      <c r="J30" s="8">
        <f t="shared" si="9"/>
        <v>28</v>
      </c>
      <c r="K30" s="8">
        <f t="shared" si="9"/>
        <v>29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"/>
  <sheetViews>
    <sheetView workbookViewId="0" topLeftCell="F1">
      <selection activeCell="AL12" sqref="AL12"/>
    </sheetView>
  </sheetViews>
  <sheetFormatPr defaultColWidth="11.00390625" defaultRowHeight="12.75"/>
  <cols>
    <col min="1" max="1" width="10.75390625" style="4" customWidth="1"/>
    <col min="2" max="16384" width="3.75390625" style="0" customWidth="1"/>
  </cols>
  <sheetData>
    <row r="1" s="17" customFormat="1" ht="18">
      <c r="A1" s="16" t="s">
        <v>52</v>
      </c>
    </row>
    <row r="2" spans="1:9" s="2" customFormat="1" ht="12.75">
      <c r="A2" s="4" t="s">
        <v>47</v>
      </c>
      <c r="B2" s="2">
        <v>1</v>
      </c>
      <c r="C2" s="2">
        <v>7</v>
      </c>
      <c r="D2" s="2">
        <v>6</v>
      </c>
      <c r="E2" s="2">
        <v>5</v>
      </c>
      <c r="F2" s="2">
        <v>4</v>
      </c>
      <c r="G2" s="2">
        <v>3</v>
      </c>
      <c r="H2" s="2">
        <v>2</v>
      </c>
      <c r="I2" s="2">
        <v>8</v>
      </c>
    </row>
    <row r="3" spans="1:31" s="17" customFormat="1" ht="13.5" thickBot="1">
      <c r="A3" s="4" t="s">
        <v>48</v>
      </c>
      <c r="B3" s="17">
        <v>0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</row>
    <row r="4" spans="1:30" ht="15" thickBot="1" thickTop="1">
      <c r="A4" s="4" t="s">
        <v>49</v>
      </c>
      <c r="B4" s="18" t="s">
        <v>19</v>
      </c>
      <c r="C4" s="31" t="s">
        <v>25</v>
      </c>
      <c r="D4" s="33"/>
      <c r="E4" s="25" t="s">
        <v>24</v>
      </c>
      <c r="F4" s="26"/>
      <c r="G4" s="27"/>
      <c r="H4" s="22" t="s">
        <v>23</v>
      </c>
      <c r="I4" s="23"/>
      <c r="J4" s="23"/>
      <c r="K4" s="24"/>
      <c r="L4" s="19" t="s">
        <v>22</v>
      </c>
      <c r="M4" s="20"/>
      <c r="N4" s="20"/>
      <c r="O4" s="20"/>
      <c r="P4" s="21"/>
      <c r="Q4" s="28" t="s">
        <v>21</v>
      </c>
      <c r="R4" s="29"/>
      <c r="S4" s="29"/>
      <c r="T4" s="29"/>
      <c r="U4" s="29"/>
      <c r="V4" s="30"/>
      <c r="W4" s="34" t="s">
        <v>20</v>
      </c>
      <c r="X4" s="35"/>
      <c r="Y4" s="35"/>
      <c r="Z4" s="35"/>
      <c r="AA4" s="35"/>
      <c r="AB4" s="35"/>
      <c r="AC4" s="36"/>
      <c r="AD4" s="18" t="s">
        <v>26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N2">
      <selection activeCell="AB36" sqref="AB36"/>
    </sheetView>
  </sheetViews>
  <sheetFormatPr defaultColWidth="11.00390625" defaultRowHeight="12.75"/>
  <cols>
    <col min="2" max="2" width="6.25390625" style="0" customWidth="1"/>
    <col min="3" max="3" width="12.75390625" style="0" bestFit="1" customWidth="1"/>
    <col min="4" max="11" width="6.75390625" style="0" customWidth="1"/>
    <col min="14" max="14" width="12.375" style="0" bestFit="1" customWidth="1"/>
    <col min="15" max="15" width="5.75390625" style="0" customWidth="1"/>
    <col min="16" max="23" width="4.75390625" style="0" customWidth="1"/>
    <col min="24" max="24" width="5.75390625" style="0" customWidth="1"/>
  </cols>
  <sheetData>
    <row r="1" ht="18">
      <c r="A1" s="1" t="s">
        <v>0</v>
      </c>
    </row>
    <row r="3" spans="2:16" ht="12.75">
      <c r="B3" s="13" t="s">
        <v>31</v>
      </c>
      <c r="C3" s="9" t="s">
        <v>1</v>
      </c>
      <c r="F3" s="2" t="s">
        <v>2</v>
      </c>
      <c r="G3" s="2"/>
      <c r="H3" s="2" t="s">
        <v>3</v>
      </c>
      <c r="N3" s="9" t="s">
        <v>37</v>
      </c>
      <c r="O3">
        <v>819</v>
      </c>
      <c r="P3" t="s">
        <v>71</v>
      </c>
    </row>
    <row r="4" spans="3:16" ht="12.75">
      <c r="C4" s="4" t="s">
        <v>8</v>
      </c>
      <c r="D4" s="6" t="s">
        <v>53</v>
      </c>
      <c r="E4" s="4" t="s">
        <v>4</v>
      </c>
      <c r="F4" s="3" t="s">
        <v>6</v>
      </c>
      <c r="G4" s="4" t="s">
        <v>7</v>
      </c>
      <c r="H4" s="5" t="b">
        <f>Seq3_OpFeasValue=0</f>
        <v>1</v>
      </c>
      <c r="N4" s="9" t="s">
        <v>38</v>
      </c>
      <c r="O4">
        <v>4</v>
      </c>
      <c r="P4" t="s">
        <v>39</v>
      </c>
    </row>
    <row r="5" spans="2:19" ht="12.75">
      <c r="B5" s="13" t="s">
        <v>32</v>
      </c>
      <c r="C5" s="4" t="s">
        <v>10</v>
      </c>
      <c r="D5" s="6" t="s">
        <v>70</v>
      </c>
      <c r="E5" s="4" t="s">
        <v>5</v>
      </c>
      <c r="F5" s="5">
        <f>+SUM(Seq3_DurCost)</f>
        <v>819</v>
      </c>
      <c r="G5" s="4" t="s">
        <v>5</v>
      </c>
      <c r="H5" s="5">
        <f>COUNTIF(Seq3_OpValue,"=0")</f>
        <v>0</v>
      </c>
      <c r="N5" s="9" t="s">
        <v>40</v>
      </c>
      <c r="O5">
        <v>721</v>
      </c>
      <c r="P5" s="4" t="s">
        <v>41</v>
      </c>
      <c r="Q5">
        <v>721</v>
      </c>
      <c r="R5" s="4" t="s">
        <v>42</v>
      </c>
      <c r="S5">
        <v>0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43</v>
      </c>
      <c r="O6" s="14">
        <v>1</v>
      </c>
    </row>
    <row r="7" spans="3:15" ht="12.75">
      <c r="C7" s="4" t="s">
        <v>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44</v>
      </c>
      <c r="O7">
        <v>100</v>
      </c>
    </row>
    <row r="8" spans="3:11" ht="12.75">
      <c r="C8" s="4" t="s">
        <v>17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3:15" ht="12.75">
      <c r="C9" s="4" t="s">
        <v>18</v>
      </c>
      <c r="D9" s="7">
        <v>7</v>
      </c>
      <c r="E9" s="7">
        <v>8</v>
      </c>
      <c r="F9" s="7">
        <v>6</v>
      </c>
      <c r="G9" s="7">
        <v>5</v>
      </c>
      <c r="H9" s="7">
        <v>3</v>
      </c>
      <c r="I9" s="7">
        <v>2</v>
      </c>
      <c r="J9" s="7">
        <v>4</v>
      </c>
      <c r="K9" s="7">
        <v>1</v>
      </c>
      <c r="O9" s="12" t="s">
        <v>34</v>
      </c>
    </row>
    <row r="10" spans="3:24" ht="12.75">
      <c r="C10" s="4" t="s">
        <v>15</v>
      </c>
      <c r="D10" s="8">
        <v>1</v>
      </c>
      <c r="E10" s="8">
        <f aca="true" t="shared" si="0" ref="E10:K10">INDEX(Seq3_OpValue,1,D10)</f>
        <v>7</v>
      </c>
      <c r="F10" s="8">
        <f t="shared" si="0"/>
        <v>4</v>
      </c>
      <c r="G10" s="8">
        <f t="shared" si="0"/>
        <v>5</v>
      </c>
      <c r="H10" s="8">
        <f t="shared" si="0"/>
        <v>3</v>
      </c>
      <c r="I10" s="8">
        <f t="shared" si="0"/>
        <v>6</v>
      </c>
      <c r="J10" s="8">
        <f t="shared" si="0"/>
        <v>2</v>
      </c>
      <c r="K10" s="8">
        <f t="shared" si="0"/>
        <v>8</v>
      </c>
      <c r="O10" s="2" t="s">
        <v>35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23</v>
      </c>
      <c r="U10" s="2" t="s">
        <v>24</v>
      </c>
      <c r="V10" s="2" t="s">
        <v>25</v>
      </c>
      <c r="W10" s="2" t="s">
        <v>26</v>
      </c>
      <c r="X10" s="2" t="s">
        <v>36</v>
      </c>
    </row>
    <row r="11" spans="15:24" ht="12.75">
      <c r="O11" s="15">
        <v>664</v>
      </c>
      <c r="P11" s="15">
        <v>7</v>
      </c>
      <c r="Q11" s="15">
        <v>8</v>
      </c>
      <c r="R11" s="15">
        <v>6</v>
      </c>
      <c r="S11" s="15">
        <v>5</v>
      </c>
      <c r="T11" s="15">
        <v>3</v>
      </c>
      <c r="U11" s="15">
        <v>2</v>
      </c>
      <c r="V11" s="15">
        <v>4</v>
      </c>
      <c r="W11" s="15">
        <v>1</v>
      </c>
      <c r="X11" s="15">
        <v>819</v>
      </c>
    </row>
    <row r="12" spans="3:24" ht="12.75">
      <c r="C12" s="4" t="s">
        <v>27</v>
      </c>
      <c r="D12" s="10" t="str">
        <f aca="true" t="shared" si="1" ref="D12:K12">Seq3_OpVarName</f>
        <v>Start</v>
      </c>
      <c r="E12" s="10" t="str">
        <f t="shared" si="1"/>
        <v>J1</v>
      </c>
      <c r="F12" s="10" t="str">
        <f t="shared" si="1"/>
        <v>J2</v>
      </c>
      <c r="G12" s="10" t="str">
        <f t="shared" si="1"/>
        <v>J3</v>
      </c>
      <c r="H12" s="10" t="str">
        <f t="shared" si="1"/>
        <v>J4</v>
      </c>
      <c r="I12" s="10" t="str">
        <f t="shared" si="1"/>
        <v>J5</v>
      </c>
      <c r="J12" s="10" t="str">
        <f t="shared" si="1"/>
        <v>J6</v>
      </c>
      <c r="K12" s="10" t="str">
        <f t="shared" si="1"/>
        <v>End</v>
      </c>
      <c r="O12" s="15">
        <v>721</v>
      </c>
      <c r="P12" s="15">
        <v>7</v>
      </c>
      <c r="Q12" s="15">
        <v>8</v>
      </c>
      <c r="R12" s="15">
        <v>6</v>
      </c>
      <c r="S12" s="15">
        <v>5</v>
      </c>
      <c r="T12" s="15">
        <v>3</v>
      </c>
      <c r="U12" s="15">
        <v>2</v>
      </c>
      <c r="V12" s="15">
        <v>4</v>
      </c>
      <c r="W12" s="15">
        <v>1</v>
      </c>
      <c r="X12" s="15">
        <v>819</v>
      </c>
    </row>
    <row r="13" spans="3:24" ht="12.75">
      <c r="C13" s="4" t="s">
        <v>49</v>
      </c>
      <c r="D13" s="11">
        <v>1</v>
      </c>
      <c r="E13" s="11">
        <v>30</v>
      </c>
      <c r="F13" s="11">
        <v>23</v>
      </c>
      <c r="G13" s="11">
        <v>10</v>
      </c>
      <c r="H13" s="11">
        <v>23</v>
      </c>
      <c r="I13" s="11">
        <v>27</v>
      </c>
      <c r="J13" s="11">
        <v>6</v>
      </c>
      <c r="K13" s="11">
        <v>1</v>
      </c>
      <c r="O13" s="15">
        <v>663</v>
      </c>
      <c r="P13" s="15">
        <v>7</v>
      </c>
      <c r="Q13" s="15">
        <v>6</v>
      </c>
      <c r="R13" s="15">
        <v>2</v>
      </c>
      <c r="S13" s="15">
        <v>5</v>
      </c>
      <c r="T13" s="15">
        <v>3</v>
      </c>
      <c r="U13" s="15">
        <v>8</v>
      </c>
      <c r="V13" s="15">
        <v>4</v>
      </c>
      <c r="W13" s="15">
        <v>1</v>
      </c>
      <c r="X13" s="15">
        <v>823</v>
      </c>
    </row>
    <row r="14" spans="3:24" ht="12.75">
      <c r="C14" s="4" t="s">
        <v>54</v>
      </c>
      <c r="D14" s="11">
        <v>1</v>
      </c>
      <c r="E14" s="11">
        <v>19</v>
      </c>
      <c r="F14" s="11">
        <v>26</v>
      </c>
      <c r="G14" s="11">
        <v>16</v>
      </c>
      <c r="H14" s="11">
        <v>3</v>
      </c>
      <c r="I14" s="11">
        <v>19</v>
      </c>
      <c r="J14" s="11">
        <v>14</v>
      </c>
      <c r="K14" s="11">
        <v>1</v>
      </c>
      <c r="O14" s="15">
        <v>661</v>
      </c>
      <c r="P14" s="15">
        <v>7</v>
      </c>
      <c r="Q14" s="15">
        <v>3</v>
      </c>
      <c r="R14" s="15">
        <v>6</v>
      </c>
      <c r="S14" s="15">
        <v>5</v>
      </c>
      <c r="T14" s="15">
        <v>2</v>
      </c>
      <c r="U14" s="15">
        <v>8</v>
      </c>
      <c r="V14" s="15">
        <v>4</v>
      </c>
      <c r="W14" s="15">
        <v>1</v>
      </c>
      <c r="X14" s="15">
        <v>831</v>
      </c>
    </row>
    <row r="15" spans="3:24" ht="12.75">
      <c r="C15" s="4" t="s">
        <v>55</v>
      </c>
      <c r="D15" s="11">
        <v>1</v>
      </c>
      <c r="E15" s="11">
        <v>28</v>
      </c>
      <c r="F15" s="11">
        <v>27</v>
      </c>
      <c r="G15" s="11">
        <v>1</v>
      </c>
      <c r="H15" s="11">
        <v>1</v>
      </c>
      <c r="I15" s="11">
        <v>24</v>
      </c>
      <c r="J15" s="11">
        <v>16</v>
      </c>
      <c r="K15" s="11">
        <v>1</v>
      </c>
      <c r="O15" s="15">
        <v>688</v>
      </c>
      <c r="P15" s="15">
        <v>7</v>
      </c>
      <c r="Q15" s="15">
        <v>8</v>
      </c>
      <c r="R15" s="15">
        <v>6</v>
      </c>
      <c r="S15" s="15">
        <v>3</v>
      </c>
      <c r="T15" s="15">
        <v>4</v>
      </c>
      <c r="U15" s="15">
        <v>2</v>
      </c>
      <c r="V15" s="15">
        <v>5</v>
      </c>
      <c r="W15" s="15">
        <v>1</v>
      </c>
      <c r="X15" s="15">
        <v>832</v>
      </c>
    </row>
    <row r="16" spans="3:24" ht="12.75">
      <c r="C16" s="4" t="s">
        <v>51</v>
      </c>
      <c r="O16" s="15">
        <v>666</v>
      </c>
      <c r="P16" s="15">
        <v>7</v>
      </c>
      <c r="Q16" s="15">
        <v>8</v>
      </c>
      <c r="R16" s="15">
        <v>2</v>
      </c>
      <c r="S16" s="15">
        <v>5</v>
      </c>
      <c r="T16" s="15">
        <v>6</v>
      </c>
      <c r="U16" s="15">
        <v>3</v>
      </c>
      <c r="V16" s="15">
        <v>4</v>
      </c>
      <c r="W16" s="15">
        <v>1</v>
      </c>
      <c r="X16" s="15">
        <v>835</v>
      </c>
    </row>
    <row r="17" spans="3:24" ht="12.75">
      <c r="C17" s="4" t="s">
        <v>49</v>
      </c>
      <c r="D17" s="11">
        <v>0</v>
      </c>
      <c r="E17" s="11">
        <v>6</v>
      </c>
      <c r="F17" s="11">
        <v>2</v>
      </c>
      <c r="G17" s="11">
        <v>3</v>
      </c>
      <c r="H17" s="11">
        <v>5</v>
      </c>
      <c r="I17" s="11">
        <v>9</v>
      </c>
      <c r="J17" s="11">
        <v>1</v>
      </c>
      <c r="K17" s="11">
        <v>0</v>
      </c>
      <c r="O17" s="15">
        <v>310</v>
      </c>
      <c r="P17" s="15">
        <v>4</v>
      </c>
      <c r="Q17" s="15">
        <v>8</v>
      </c>
      <c r="R17" s="15">
        <v>6</v>
      </c>
      <c r="S17" s="15">
        <v>5</v>
      </c>
      <c r="T17" s="15">
        <v>7</v>
      </c>
      <c r="U17" s="15">
        <v>2</v>
      </c>
      <c r="V17" s="15">
        <v>3</v>
      </c>
      <c r="W17" s="15">
        <v>1</v>
      </c>
      <c r="X17" s="15">
        <v>836</v>
      </c>
    </row>
    <row r="18" spans="3:24" ht="12.75">
      <c r="C18" s="4" t="s">
        <v>54</v>
      </c>
      <c r="D18" s="11">
        <v>0</v>
      </c>
      <c r="E18" s="11">
        <v>2</v>
      </c>
      <c r="F18" s="11">
        <v>6</v>
      </c>
      <c r="G18" s="11">
        <v>5</v>
      </c>
      <c r="H18" s="11">
        <v>2</v>
      </c>
      <c r="I18" s="11">
        <v>9</v>
      </c>
      <c r="J18" s="11">
        <v>9</v>
      </c>
      <c r="K18" s="11">
        <v>0</v>
      </c>
      <c r="O18" s="15">
        <v>687</v>
      </c>
      <c r="P18" s="15">
        <v>7</v>
      </c>
      <c r="Q18" s="15">
        <v>6</v>
      </c>
      <c r="R18" s="15">
        <v>2</v>
      </c>
      <c r="S18" s="15">
        <v>3</v>
      </c>
      <c r="T18" s="15">
        <v>4</v>
      </c>
      <c r="U18" s="15">
        <v>8</v>
      </c>
      <c r="V18" s="15">
        <v>5</v>
      </c>
      <c r="W18" s="15">
        <v>1</v>
      </c>
      <c r="X18" s="15">
        <v>836</v>
      </c>
    </row>
    <row r="19" spans="3:24" ht="12.75">
      <c r="C19" s="4" t="s">
        <v>55</v>
      </c>
      <c r="D19" s="11">
        <v>0</v>
      </c>
      <c r="E19" s="11">
        <v>7</v>
      </c>
      <c r="F19" s="11">
        <v>0</v>
      </c>
      <c r="G19" s="11">
        <v>4</v>
      </c>
      <c r="H19" s="11">
        <v>8</v>
      </c>
      <c r="I19" s="11">
        <v>7</v>
      </c>
      <c r="J19" s="11">
        <v>7</v>
      </c>
      <c r="K19" s="11">
        <v>0</v>
      </c>
      <c r="O19" s="15">
        <v>309</v>
      </c>
      <c r="P19" s="15">
        <v>4</v>
      </c>
      <c r="Q19" s="15">
        <v>6</v>
      </c>
      <c r="R19" s="15">
        <v>2</v>
      </c>
      <c r="S19" s="15">
        <v>5</v>
      </c>
      <c r="T19" s="15">
        <v>7</v>
      </c>
      <c r="U19" s="15">
        <v>8</v>
      </c>
      <c r="V19" s="15">
        <v>3</v>
      </c>
      <c r="W19" s="15">
        <v>1</v>
      </c>
      <c r="X19" s="15">
        <v>840</v>
      </c>
    </row>
    <row r="20" spans="15:24" ht="12.75">
      <c r="O20" s="15">
        <v>665</v>
      </c>
      <c r="P20" s="15">
        <v>7</v>
      </c>
      <c r="Q20" s="15">
        <v>3</v>
      </c>
      <c r="R20" s="15">
        <v>8</v>
      </c>
      <c r="S20" s="15">
        <v>5</v>
      </c>
      <c r="T20" s="15">
        <v>6</v>
      </c>
      <c r="U20" s="15">
        <v>2</v>
      </c>
      <c r="V20" s="15">
        <v>4</v>
      </c>
      <c r="W20" s="15">
        <v>1</v>
      </c>
      <c r="X20" s="15">
        <v>842</v>
      </c>
    </row>
    <row r="21" spans="3:24" ht="12.75">
      <c r="C21" s="4" t="s">
        <v>28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O21" s="15">
        <v>662</v>
      </c>
      <c r="P21" s="15">
        <v>7</v>
      </c>
      <c r="Q21" s="15">
        <v>6</v>
      </c>
      <c r="R21" s="15">
        <v>8</v>
      </c>
      <c r="S21" s="15">
        <v>5</v>
      </c>
      <c r="T21" s="15">
        <v>2</v>
      </c>
      <c r="U21" s="15">
        <v>3</v>
      </c>
      <c r="V21" s="15">
        <v>4</v>
      </c>
      <c r="W21" s="15">
        <v>1</v>
      </c>
      <c r="X21" s="15">
        <v>842</v>
      </c>
    </row>
    <row r="22" spans="3:24" ht="12.75">
      <c r="C22" s="4" t="s">
        <v>29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O22" s="15">
        <v>685</v>
      </c>
      <c r="P22" s="15">
        <v>7</v>
      </c>
      <c r="Q22" s="15">
        <v>3</v>
      </c>
      <c r="R22" s="15">
        <v>6</v>
      </c>
      <c r="S22" s="15">
        <v>2</v>
      </c>
      <c r="T22" s="15">
        <v>4</v>
      </c>
      <c r="U22" s="15">
        <v>8</v>
      </c>
      <c r="V22" s="15">
        <v>5</v>
      </c>
      <c r="W22" s="15">
        <v>1</v>
      </c>
      <c r="X22" s="15">
        <v>844</v>
      </c>
    </row>
    <row r="23" spans="15:24" ht="12.75">
      <c r="O23" s="15">
        <v>657</v>
      </c>
      <c r="P23" s="15">
        <v>7</v>
      </c>
      <c r="Q23" s="15">
        <v>6</v>
      </c>
      <c r="R23" s="15">
        <v>5</v>
      </c>
      <c r="S23" s="15">
        <v>3</v>
      </c>
      <c r="T23" s="15">
        <v>2</v>
      </c>
      <c r="U23" s="15">
        <v>8</v>
      </c>
      <c r="V23" s="15">
        <v>4</v>
      </c>
      <c r="W23" s="15">
        <v>1</v>
      </c>
      <c r="X23" s="15">
        <v>846</v>
      </c>
    </row>
    <row r="24" spans="4:24" ht="12.75">
      <c r="D24" s="2" t="str">
        <f aca="true" t="shared" si="2" ref="D24:K24">INDEX(Seq3_OpVarName,1,Seq3_OpSequence)</f>
        <v>Start</v>
      </c>
      <c r="E24" s="2" t="str">
        <f t="shared" si="2"/>
        <v>J6</v>
      </c>
      <c r="F24" s="2" t="str">
        <f t="shared" si="2"/>
        <v>J3</v>
      </c>
      <c r="G24" s="2" t="str">
        <f t="shared" si="2"/>
        <v>J4</v>
      </c>
      <c r="H24" s="2" t="str">
        <f t="shared" si="2"/>
        <v>J2</v>
      </c>
      <c r="I24" s="2" t="str">
        <f t="shared" si="2"/>
        <v>J5</v>
      </c>
      <c r="J24" s="2" t="str">
        <f t="shared" si="2"/>
        <v>J1</v>
      </c>
      <c r="K24" s="2" t="str">
        <f t="shared" si="2"/>
        <v>End</v>
      </c>
      <c r="O24" s="15">
        <v>650</v>
      </c>
      <c r="P24" s="15">
        <v>7</v>
      </c>
      <c r="Q24" s="15">
        <v>3</v>
      </c>
      <c r="R24" s="15">
        <v>6</v>
      </c>
      <c r="S24" s="15">
        <v>2</v>
      </c>
      <c r="T24" s="15">
        <v>8</v>
      </c>
      <c r="U24" s="15">
        <v>5</v>
      </c>
      <c r="V24" s="15">
        <v>4</v>
      </c>
      <c r="W24" s="15">
        <v>1</v>
      </c>
      <c r="X24" s="15">
        <v>847</v>
      </c>
    </row>
    <row r="25" spans="3:24" ht="12.75">
      <c r="C25" s="4" t="s">
        <v>15</v>
      </c>
      <c r="D25" s="8">
        <f aca="true" t="shared" si="3" ref="D25:K25">Seq3_OpSequence</f>
        <v>1</v>
      </c>
      <c r="E25" s="8">
        <f t="shared" si="3"/>
        <v>7</v>
      </c>
      <c r="F25" s="8">
        <f t="shared" si="3"/>
        <v>4</v>
      </c>
      <c r="G25" s="8">
        <f t="shared" si="3"/>
        <v>5</v>
      </c>
      <c r="H25" s="8">
        <f t="shared" si="3"/>
        <v>3</v>
      </c>
      <c r="I25" s="8">
        <f t="shared" si="3"/>
        <v>6</v>
      </c>
      <c r="J25" s="8">
        <f t="shared" si="3"/>
        <v>2</v>
      </c>
      <c r="K25" s="8">
        <f t="shared" si="3"/>
        <v>8</v>
      </c>
      <c r="O25" s="15">
        <v>307</v>
      </c>
      <c r="P25" s="15">
        <v>4</v>
      </c>
      <c r="Q25" s="15">
        <v>3</v>
      </c>
      <c r="R25" s="15">
        <v>6</v>
      </c>
      <c r="S25" s="15">
        <v>5</v>
      </c>
      <c r="T25" s="15">
        <v>7</v>
      </c>
      <c r="U25" s="15">
        <v>8</v>
      </c>
      <c r="V25" s="15">
        <v>2</v>
      </c>
      <c r="W25" s="15">
        <v>1</v>
      </c>
      <c r="X25" s="15">
        <v>848</v>
      </c>
    </row>
    <row r="26" spans="3:24" ht="12.75">
      <c r="C26" s="4" t="s">
        <v>28</v>
      </c>
      <c r="D26" s="8">
        <f aca="true" t="shared" si="4" ref="D26:K26">INDEX(Seq3_Release,1,Seq3_OpSequence)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O26" s="15">
        <v>690</v>
      </c>
      <c r="P26" s="15">
        <v>7</v>
      </c>
      <c r="Q26" s="15">
        <v>8</v>
      </c>
      <c r="R26" s="15">
        <v>2</v>
      </c>
      <c r="S26" s="15">
        <v>6</v>
      </c>
      <c r="T26" s="15">
        <v>4</v>
      </c>
      <c r="U26" s="15">
        <v>3</v>
      </c>
      <c r="V26" s="15">
        <v>5</v>
      </c>
      <c r="W26" s="15">
        <v>1</v>
      </c>
      <c r="X26" s="15">
        <v>848</v>
      </c>
    </row>
    <row r="27" spans="15:24" ht="12.75">
      <c r="O27" s="15">
        <v>658</v>
      </c>
      <c r="P27" s="15">
        <v>7</v>
      </c>
      <c r="Q27" s="15">
        <v>8</v>
      </c>
      <c r="R27" s="15">
        <v>5</v>
      </c>
      <c r="S27" s="15">
        <v>3</v>
      </c>
      <c r="T27" s="15">
        <v>6</v>
      </c>
      <c r="U27" s="15">
        <v>2</v>
      </c>
      <c r="V27" s="15">
        <v>4</v>
      </c>
      <c r="W27" s="15">
        <v>1</v>
      </c>
      <c r="X27" s="15">
        <v>850</v>
      </c>
    </row>
    <row r="28" spans="3:24" ht="12.75">
      <c r="C28" s="4" t="s">
        <v>56</v>
      </c>
      <c r="D28" s="8">
        <f aca="true" t="shared" si="5" ref="D28:K28">INDEX(Seq3_Process,1,Seq3_OpSequence)</f>
        <v>1</v>
      </c>
      <c r="E28" s="8">
        <f t="shared" si="5"/>
        <v>6</v>
      </c>
      <c r="F28" s="8">
        <f t="shared" si="5"/>
        <v>10</v>
      </c>
      <c r="G28" s="8">
        <f t="shared" si="5"/>
        <v>23</v>
      </c>
      <c r="H28" s="8">
        <f t="shared" si="5"/>
        <v>23</v>
      </c>
      <c r="I28" s="8">
        <f t="shared" si="5"/>
        <v>27</v>
      </c>
      <c r="J28" s="8">
        <f t="shared" si="5"/>
        <v>30</v>
      </c>
      <c r="K28" s="8">
        <f t="shared" si="5"/>
        <v>1</v>
      </c>
      <c r="O28" s="15">
        <v>312</v>
      </c>
      <c r="P28" s="15">
        <v>4</v>
      </c>
      <c r="Q28" s="15">
        <v>8</v>
      </c>
      <c r="R28" s="15">
        <v>2</v>
      </c>
      <c r="S28" s="15">
        <v>5</v>
      </c>
      <c r="T28" s="15">
        <v>7</v>
      </c>
      <c r="U28" s="15">
        <v>3</v>
      </c>
      <c r="V28" s="15">
        <v>6</v>
      </c>
      <c r="W28" s="15">
        <v>1</v>
      </c>
      <c r="X28" s="15">
        <v>852</v>
      </c>
    </row>
    <row r="29" spans="3:24" ht="12.75">
      <c r="C29" s="4" t="s">
        <v>57</v>
      </c>
      <c r="D29" s="8">
        <f aca="true" t="shared" si="6" ref="D29:K29">INDEX(Seq3_Setup,1,Seq3_OpSequence)</f>
        <v>0</v>
      </c>
      <c r="E29" s="8">
        <f t="shared" si="6"/>
        <v>1</v>
      </c>
      <c r="F29" s="8">
        <f t="shared" si="6"/>
        <v>3</v>
      </c>
      <c r="G29" s="8">
        <f t="shared" si="6"/>
        <v>5</v>
      </c>
      <c r="H29" s="8">
        <f t="shared" si="6"/>
        <v>2</v>
      </c>
      <c r="I29" s="8">
        <f t="shared" si="6"/>
        <v>9</v>
      </c>
      <c r="J29" s="8">
        <f t="shared" si="6"/>
        <v>6</v>
      </c>
      <c r="K29" s="8">
        <f t="shared" si="6"/>
        <v>0</v>
      </c>
      <c r="O29" s="15">
        <v>632</v>
      </c>
      <c r="P29" s="15">
        <v>7</v>
      </c>
      <c r="Q29" s="15">
        <v>6</v>
      </c>
      <c r="R29" s="15">
        <v>4</v>
      </c>
      <c r="S29" s="15">
        <v>2</v>
      </c>
      <c r="T29" s="15">
        <v>8</v>
      </c>
      <c r="U29" s="15">
        <v>5</v>
      </c>
      <c r="V29" s="15">
        <v>3</v>
      </c>
      <c r="W29" s="15">
        <v>1</v>
      </c>
      <c r="X29" s="15">
        <v>852</v>
      </c>
    </row>
    <row r="30" spans="3:24" ht="12.75">
      <c r="C30" s="4" t="s">
        <v>58</v>
      </c>
      <c r="D30" s="8">
        <f>D26</f>
        <v>0</v>
      </c>
      <c r="E30" s="8">
        <f aca="true" t="shared" si="7" ref="E30:K30">MAX(D31+E29,E26)</f>
        <v>2</v>
      </c>
      <c r="F30" s="8">
        <f t="shared" si="7"/>
        <v>11</v>
      </c>
      <c r="G30" s="8">
        <f t="shared" si="7"/>
        <v>26</v>
      </c>
      <c r="H30" s="8">
        <f t="shared" si="7"/>
        <v>51</v>
      </c>
      <c r="I30" s="8">
        <f t="shared" si="7"/>
        <v>83</v>
      </c>
      <c r="J30" s="8">
        <f t="shared" si="7"/>
        <v>116</v>
      </c>
      <c r="K30" s="8">
        <f t="shared" si="7"/>
        <v>146</v>
      </c>
      <c r="O30" s="15">
        <v>352</v>
      </c>
      <c r="P30" s="15">
        <v>4</v>
      </c>
      <c r="Q30" s="15">
        <v>8</v>
      </c>
      <c r="R30" s="15">
        <v>6</v>
      </c>
      <c r="S30" s="15">
        <v>7</v>
      </c>
      <c r="T30" s="15">
        <v>3</v>
      </c>
      <c r="U30" s="15">
        <v>2</v>
      </c>
      <c r="V30" s="15">
        <v>5</v>
      </c>
      <c r="W30" s="15">
        <v>1</v>
      </c>
      <c r="X30" s="15">
        <v>853</v>
      </c>
    </row>
    <row r="31" spans="3:11" ht="12.75">
      <c r="C31" s="4" t="s">
        <v>59</v>
      </c>
      <c r="D31" s="8">
        <f aca="true" t="shared" si="8" ref="D31:K31">D30+D28</f>
        <v>1</v>
      </c>
      <c r="E31" s="8">
        <f t="shared" si="8"/>
        <v>8</v>
      </c>
      <c r="F31" s="8">
        <f t="shared" si="8"/>
        <v>21</v>
      </c>
      <c r="G31" s="8">
        <f t="shared" si="8"/>
        <v>49</v>
      </c>
      <c r="H31" s="8">
        <f t="shared" si="8"/>
        <v>74</v>
      </c>
      <c r="I31" s="8">
        <f t="shared" si="8"/>
        <v>110</v>
      </c>
      <c r="J31" s="8">
        <f t="shared" si="8"/>
        <v>146</v>
      </c>
      <c r="K31" s="8">
        <f t="shared" si="8"/>
        <v>147</v>
      </c>
    </row>
    <row r="33" spans="3:11" ht="12.75">
      <c r="C33" s="4" t="s">
        <v>60</v>
      </c>
      <c r="D33" s="8">
        <f aca="true" t="shared" si="9" ref="D33:K33">INDEX(Seq3_Process,2,Seq3_OpSequence)</f>
        <v>1</v>
      </c>
      <c r="E33" s="8">
        <f t="shared" si="9"/>
        <v>14</v>
      </c>
      <c r="F33" s="8">
        <f t="shared" si="9"/>
        <v>16</v>
      </c>
      <c r="G33" s="8">
        <f t="shared" si="9"/>
        <v>3</v>
      </c>
      <c r="H33" s="8">
        <f t="shared" si="9"/>
        <v>26</v>
      </c>
      <c r="I33" s="8">
        <f t="shared" si="9"/>
        <v>19</v>
      </c>
      <c r="J33" s="8">
        <f t="shared" si="9"/>
        <v>19</v>
      </c>
      <c r="K33" s="8">
        <f t="shared" si="9"/>
        <v>1</v>
      </c>
    </row>
    <row r="34" spans="3:11" ht="12.75">
      <c r="C34" s="4" t="s">
        <v>61</v>
      </c>
      <c r="D34" s="8">
        <f aca="true" t="shared" si="10" ref="D34:K34">INDEX(Seq3_Setup,2,Seq3_OpSequence)</f>
        <v>0</v>
      </c>
      <c r="E34" s="8">
        <f t="shared" si="10"/>
        <v>9</v>
      </c>
      <c r="F34" s="8">
        <f t="shared" si="10"/>
        <v>5</v>
      </c>
      <c r="G34" s="8">
        <f t="shared" si="10"/>
        <v>2</v>
      </c>
      <c r="H34" s="8">
        <f t="shared" si="10"/>
        <v>6</v>
      </c>
      <c r="I34" s="8">
        <f t="shared" si="10"/>
        <v>9</v>
      </c>
      <c r="J34" s="8">
        <f t="shared" si="10"/>
        <v>2</v>
      </c>
      <c r="K34" s="8">
        <f t="shared" si="10"/>
        <v>0</v>
      </c>
    </row>
    <row r="35" spans="3:11" ht="12.75">
      <c r="C35" s="4" t="s">
        <v>62</v>
      </c>
      <c r="D35" s="8">
        <f>D31</f>
        <v>1</v>
      </c>
      <c r="E35" s="8">
        <f aca="true" t="shared" si="11" ref="E35:K35">MAX(D36+E34,E31)</f>
        <v>11</v>
      </c>
      <c r="F35" s="8">
        <f t="shared" si="11"/>
        <v>30</v>
      </c>
      <c r="G35" s="8">
        <f t="shared" si="11"/>
        <v>49</v>
      </c>
      <c r="H35" s="8">
        <f t="shared" si="11"/>
        <v>74</v>
      </c>
      <c r="I35" s="8">
        <f t="shared" si="11"/>
        <v>110</v>
      </c>
      <c r="J35" s="8">
        <f t="shared" si="11"/>
        <v>146</v>
      </c>
      <c r="K35" s="8">
        <f t="shared" si="11"/>
        <v>165</v>
      </c>
    </row>
    <row r="36" spans="3:11" ht="12.75">
      <c r="C36" s="4" t="s">
        <v>63</v>
      </c>
      <c r="D36" s="8">
        <f aca="true" t="shared" si="12" ref="D36:K36">D35+D33</f>
        <v>2</v>
      </c>
      <c r="E36" s="8">
        <f t="shared" si="12"/>
        <v>25</v>
      </c>
      <c r="F36" s="8">
        <f t="shared" si="12"/>
        <v>46</v>
      </c>
      <c r="G36" s="8">
        <f t="shared" si="12"/>
        <v>52</v>
      </c>
      <c r="H36" s="8">
        <f t="shared" si="12"/>
        <v>100</v>
      </c>
      <c r="I36" s="8">
        <f t="shared" si="12"/>
        <v>129</v>
      </c>
      <c r="J36" s="8">
        <f t="shared" si="12"/>
        <v>165</v>
      </c>
      <c r="K36" s="8">
        <f t="shared" si="12"/>
        <v>166</v>
      </c>
    </row>
    <row r="38" spans="3:11" ht="12.75">
      <c r="C38" s="4" t="s">
        <v>64</v>
      </c>
      <c r="D38" s="8">
        <f aca="true" t="shared" si="13" ref="D38:K38">INDEX(Seq3_Process,3,Seq3_OpSequence)</f>
        <v>1</v>
      </c>
      <c r="E38" s="8">
        <f t="shared" si="13"/>
        <v>16</v>
      </c>
      <c r="F38" s="8">
        <f t="shared" si="13"/>
        <v>1</v>
      </c>
      <c r="G38" s="8">
        <f t="shared" si="13"/>
        <v>1</v>
      </c>
      <c r="H38" s="8">
        <f t="shared" si="13"/>
        <v>27</v>
      </c>
      <c r="I38" s="8">
        <f t="shared" si="13"/>
        <v>24</v>
      </c>
      <c r="J38" s="8">
        <f t="shared" si="13"/>
        <v>28</v>
      </c>
      <c r="K38" s="8">
        <f t="shared" si="13"/>
        <v>1</v>
      </c>
    </row>
    <row r="39" spans="3:11" ht="12.75">
      <c r="C39" s="4" t="s">
        <v>65</v>
      </c>
      <c r="D39" s="8">
        <f aca="true" t="shared" si="14" ref="D39:K39">INDEX(Seq3_Setup,3,Seq3_OpSequence)</f>
        <v>0</v>
      </c>
      <c r="E39" s="8">
        <f t="shared" si="14"/>
        <v>7</v>
      </c>
      <c r="F39" s="8">
        <f t="shared" si="14"/>
        <v>4</v>
      </c>
      <c r="G39" s="8">
        <f t="shared" si="14"/>
        <v>8</v>
      </c>
      <c r="H39" s="8">
        <f t="shared" si="14"/>
        <v>0</v>
      </c>
      <c r="I39" s="8">
        <f t="shared" si="14"/>
        <v>7</v>
      </c>
      <c r="J39" s="8">
        <f t="shared" si="14"/>
        <v>7</v>
      </c>
      <c r="K39" s="8">
        <f t="shared" si="14"/>
        <v>0</v>
      </c>
    </row>
    <row r="40" spans="3:11" ht="12.75">
      <c r="C40" s="4" t="s">
        <v>66</v>
      </c>
      <c r="D40" s="8">
        <f>D36</f>
        <v>2</v>
      </c>
      <c r="E40" s="8">
        <f aca="true" t="shared" si="15" ref="E40:K40">MAX(D41+E39,E36)</f>
        <v>25</v>
      </c>
      <c r="F40" s="8">
        <f t="shared" si="15"/>
        <v>46</v>
      </c>
      <c r="G40" s="8">
        <f t="shared" si="15"/>
        <v>55</v>
      </c>
      <c r="H40" s="8">
        <f t="shared" si="15"/>
        <v>100</v>
      </c>
      <c r="I40" s="8">
        <f t="shared" si="15"/>
        <v>134</v>
      </c>
      <c r="J40" s="8">
        <f t="shared" si="15"/>
        <v>165</v>
      </c>
      <c r="K40" s="8">
        <f t="shared" si="15"/>
        <v>193</v>
      </c>
    </row>
    <row r="41" spans="3:11" ht="12.75">
      <c r="C41" s="4" t="s">
        <v>67</v>
      </c>
      <c r="D41" s="8">
        <f aca="true" t="shared" si="16" ref="D41:K41">D40+D38</f>
        <v>3</v>
      </c>
      <c r="E41" s="8">
        <f t="shared" si="16"/>
        <v>41</v>
      </c>
      <c r="F41" s="8">
        <f t="shared" si="16"/>
        <v>47</v>
      </c>
      <c r="G41" s="8">
        <f t="shared" si="16"/>
        <v>56</v>
      </c>
      <c r="H41" s="8">
        <f t="shared" si="16"/>
        <v>127</v>
      </c>
      <c r="I41" s="8">
        <f t="shared" si="16"/>
        <v>158</v>
      </c>
      <c r="J41" s="8">
        <f t="shared" si="16"/>
        <v>193</v>
      </c>
      <c r="K41" s="8">
        <f t="shared" si="16"/>
        <v>194</v>
      </c>
    </row>
    <row r="44" spans="3:11" ht="12.75">
      <c r="C44" s="4" t="s">
        <v>30</v>
      </c>
      <c r="D44" s="8">
        <f aca="true" t="shared" si="17" ref="D44:K44">Seq3_Finish*INDEX(Seq3_UnitDuration,1,Seq3_OpSequence)</f>
        <v>3</v>
      </c>
      <c r="E44" s="8">
        <f t="shared" si="17"/>
        <v>41</v>
      </c>
      <c r="F44" s="8">
        <f t="shared" si="17"/>
        <v>47</v>
      </c>
      <c r="G44" s="8">
        <f t="shared" si="17"/>
        <v>56</v>
      </c>
      <c r="H44" s="8">
        <f t="shared" si="17"/>
        <v>127</v>
      </c>
      <c r="I44" s="8">
        <f t="shared" si="17"/>
        <v>158</v>
      </c>
      <c r="J44" s="8">
        <f t="shared" si="17"/>
        <v>193</v>
      </c>
      <c r="K44" s="8">
        <f t="shared" si="17"/>
        <v>194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2" width="3.75390625" style="2" customWidth="1"/>
    <col min="3" max="3" width="3.75390625" style="38" customWidth="1"/>
    <col min="4" max="4" width="3.75390625" style="0" customWidth="1"/>
    <col min="5" max="5" width="3.75390625" style="38" customWidth="1"/>
    <col min="6" max="6" width="3.75390625" style="0" customWidth="1"/>
    <col min="7" max="7" width="3.75390625" style="38" customWidth="1"/>
    <col min="8" max="16384" width="3.75390625" style="0" customWidth="1"/>
  </cols>
  <sheetData>
    <row r="1" ht="18">
      <c r="A1" s="16" t="s">
        <v>72</v>
      </c>
    </row>
    <row r="2" spans="1:7" s="37" customFormat="1" ht="49.5" customHeight="1" thickBot="1">
      <c r="A2" s="38" t="s">
        <v>47</v>
      </c>
      <c r="B2" s="38" t="s">
        <v>48</v>
      </c>
      <c r="C2" s="38" t="s">
        <v>49</v>
      </c>
      <c r="E2" s="38" t="s">
        <v>54</v>
      </c>
      <c r="G2" s="38" t="s">
        <v>55</v>
      </c>
    </row>
    <row r="3" spans="1:3" ht="34.5" thickBot="1" thickTop="1">
      <c r="A3" s="2">
        <v>1</v>
      </c>
      <c r="B3" s="2">
        <v>0</v>
      </c>
      <c r="C3" s="39" t="s">
        <v>19</v>
      </c>
    </row>
    <row r="4" spans="1:5" ht="34.5" thickBot="1" thickTop="1">
      <c r="A4" s="2">
        <v>7</v>
      </c>
      <c r="B4" s="2">
        <v>1</v>
      </c>
      <c r="C4" s="43"/>
      <c r="E4" s="39" t="s">
        <v>19</v>
      </c>
    </row>
    <row r="5" spans="1:7" ht="34.5" thickBot="1" thickTop="1">
      <c r="A5" s="2">
        <v>4</v>
      </c>
      <c r="B5" s="2">
        <v>2</v>
      </c>
      <c r="C5" s="40" t="s">
        <v>25</v>
      </c>
      <c r="E5" s="47"/>
      <c r="G5" s="39" t="s">
        <v>19</v>
      </c>
    </row>
    <row r="6" spans="1:5" ht="13.5" thickTop="1">
      <c r="A6" s="2">
        <v>5</v>
      </c>
      <c r="B6" s="2">
        <v>3</v>
      </c>
      <c r="C6" s="41"/>
      <c r="E6" s="48"/>
    </row>
    <row r="7" spans="1:5" ht="12.75">
      <c r="A7" s="2">
        <v>3</v>
      </c>
      <c r="B7" s="2">
        <v>4</v>
      </c>
      <c r="C7" s="41"/>
      <c r="E7" s="48"/>
    </row>
    <row r="8" spans="1:5" ht="12.75">
      <c r="A8" s="2">
        <v>6</v>
      </c>
      <c r="B8" s="2">
        <v>5</v>
      </c>
      <c r="C8" s="41"/>
      <c r="E8" s="48"/>
    </row>
    <row r="9" spans="1:5" ht="12.75">
      <c r="A9" s="2">
        <v>2</v>
      </c>
      <c r="B9" s="2">
        <v>6</v>
      </c>
      <c r="C9" s="41"/>
      <c r="E9" s="48"/>
    </row>
    <row r="10" spans="1:5" ht="13.5" thickBot="1">
      <c r="A10" s="2">
        <v>8</v>
      </c>
      <c r="B10" s="2">
        <v>7</v>
      </c>
      <c r="C10" s="42"/>
      <c r="E10" s="48"/>
    </row>
    <row r="11" spans="2:5" ht="13.5" thickTop="1">
      <c r="B11" s="2">
        <v>8</v>
      </c>
      <c r="C11" s="47"/>
      <c r="E11" s="48"/>
    </row>
    <row r="12" spans="2:5" ht="12.75">
      <c r="B12" s="2">
        <v>9</v>
      </c>
      <c r="C12" s="48"/>
      <c r="E12" s="48"/>
    </row>
    <row r="13" spans="2:5" ht="13.5" thickBot="1">
      <c r="B13" s="2">
        <v>10</v>
      </c>
      <c r="C13" s="49"/>
      <c r="E13" s="49"/>
    </row>
    <row r="14" spans="2:5" ht="19.5" thickTop="1">
      <c r="B14" s="2">
        <v>11</v>
      </c>
      <c r="C14" s="44" t="s">
        <v>22</v>
      </c>
      <c r="E14" s="40" t="s">
        <v>25</v>
      </c>
    </row>
    <row r="15" spans="2:5" ht="12.75">
      <c r="B15" s="2">
        <v>12</v>
      </c>
      <c r="C15" s="45"/>
      <c r="E15" s="41"/>
    </row>
    <row r="16" spans="2:5" ht="12.75">
      <c r="B16" s="2">
        <v>13</v>
      </c>
      <c r="C16" s="45"/>
      <c r="E16" s="41"/>
    </row>
    <row r="17" spans="2:5" ht="12.75">
      <c r="B17" s="2">
        <v>14</v>
      </c>
      <c r="C17" s="45"/>
      <c r="E17" s="41"/>
    </row>
    <row r="18" spans="2:5" ht="12.75">
      <c r="B18" s="2">
        <v>15</v>
      </c>
      <c r="C18" s="45"/>
      <c r="E18" s="41"/>
    </row>
    <row r="19" spans="2:5" ht="12.75">
      <c r="B19" s="2">
        <v>16</v>
      </c>
      <c r="C19" s="45"/>
      <c r="E19" s="41"/>
    </row>
    <row r="20" spans="2:5" ht="13.5" thickBot="1">
      <c r="B20" s="2">
        <v>17</v>
      </c>
      <c r="C20" s="45"/>
      <c r="E20" s="41"/>
    </row>
    <row r="21" spans="2:7" ht="13.5" thickTop="1">
      <c r="B21" s="2">
        <v>18</v>
      </c>
      <c r="C21" s="45"/>
      <c r="E21" s="41"/>
      <c r="G21" s="47"/>
    </row>
    <row r="22" spans="2:7" ht="12.75">
      <c r="B22" s="2">
        <v>19</v>
      </c>
      <c r="C22" s="45"/>
      <c r="E22" s="41"/>
      <c r="G22" s="48"/>
    </row>
    <row r="23" spans="2:7" ht="13.5" thickBot="1">
      <c r="B23" s="2">
        <v>20</v>
      </c>
      <c r="C23" s="46"/>
      <c r="E23" s="41"/>
      <c r="G23" s="48"/>
    </row>
    <row r="24" spans="2:7" ht="13.5" thickTop="1">
      <c r="B24" s="2">
        <v>21</v>
      </c>
      <c r="C24" s="47"/>
      <c r="E24" s="41"/>
      <c r="G24" s="48"/>
    </row>
    <row r="25" spans="2:7" ht="12.75">
      <c r="B25" s="2">
        <v>22</v>
      </c>
      <c r="C25" s="48"/>
      <c r="E25" s="41"/>
      <c r="G25" s="48"/>
    </row>
    <row r="26" spans="2:7" ht="12.75">
      <c r="B26" s="2">
        <v>23</v>
      </c>
      <c r="C26" s="48"/>
      <c r="E26" s="41"/>
      <c r="G26" s="48"/>
    </row>
    <row r="27" spans="2:7" ht="13.5" thickBot="1">
      <c r="B27" s="2">
        <v>24</v>
      </c>
      <c r="C27" s="48"/>
      <c r="E27" s="42"/>
      <c r="G27" s="49"/>
    </row>
    <row r="28" spans="2:7" ht="21" thickBot="1" thickTop="1">
      <c r="B28" s="2">
        <v>25</v>
      </c>
      <c r="C28" s="49"/>
      <c r="E28" s="47"/>
      <c r="G28" s="40" t="s">
        <v>25</v>
      </c>
    </row>
    <row r="29" spans="2:7" ht="19.5" thickTop="1">
      <c r="B29" s="2">
        <v>26</v>
      </c>
      <c r="C29" s="50" t="s">
        <v>23</v>
      </c>
      <c r="E29" s="48"/>
      <c r="G29" s="41"/>
    </row>
    <row r="30" spans="2:7" ht="12.75">
      <c r="B30" s="2">
        <v>27</v>
      </c>
      <c r="C30" s="51"/>
      <c r="E30" s="48"/>
      <c r="G30" s="41"/>
    </row>
    <row r="31" spans="2:7" ht="12.75">
      <c r="B31" s="2">
        <v>28</v>
      </c>
      <c r="C31" s="51"/>
      <c r="E31" s="48"/>
      <c r="G31" s="41"/>
    </row>
    <row r="32" spans="2:7" ht="13.5" thickBot="1">
      <c r="B32" s="2">
        <v>29</v>
      </c>
      <c r="C32" s="51"/>
      <c r="E32" s="49"/>
      <c r="G32" s="41"/>
    </row>
    <row r="33" spans="2:7" ht="19.5" thickTop="1">
      <c r="B33" s="2">
        <v>30</v>
      </c>
      <c r="C33" s="51"/>
      <c r="E33" s="44" t="s">
        <v>22</v>
      </c>
      <c r="G33" s="41"/>
    </row>
    <row r="34" spans="2:7" ht="12.75">
      <c r="B34" s="2">
        <v>31</v>
      </c>
      <c r="C34" s="51"/>
      <c r="E34" s="45"/>
      <c r="G34" s="41"/>
    </row>
    <row r="35" spans="2:7" ht="12.75">
      <c r="B35" s="2">
        <v>32</v>
      </c>
      <c r="C35" s="51"/>
      <c r="E35" s="45"/>
      <c r="G35" s="41"/>
    </row>
    <row r="36" spans="2:7" ht="12.75">
      <c r="B36" s="2">
        <v>33</v>
      </c>
      <c r="C36" s="51"/>
      <c r="E36" s="45"/>
      <c r="G36" s="41"/>
    </row>
    <row r="37" spans="2:7" ht="12.75">
      <c r="B37" s="2">
        <v>34</v>
      </c>
      <c r="C37" s="51"/>
      <c r="E37" s="45"/>
      <c r="G37" s="41"/>
    </row>
    <row r="38" spans="2:7" ht="12.75">
      <c r="B38" s="2">
        <v>35</v>
      </c>
      <c r="C38" s="51"/>
      <c r="E38" s="45"/>
      <c r="G38" s="41"/>
    </row>
    <row r="39" spans="2:7" ht="12.75">
      <c r="B39" s="2">
        <v>36</v>
      </c>
      <c r="C39" s="51"/>
      <c r="E39" s="45"/>
      <c r="G39" s="41"/>
    </row>
    <row r="40" spans="2:7" ht="12.75">
      <c r="B40" s="2">
        <v>37</v>
      </c>
      <c r="C40" s="51"/>
      <c r="E40" s="45"/>
      <c r="G40" s="41"/>
    </row>
    <row r="41" spans="2:7" ht="12.75">
      <c r="B41" s="2">
        <v>38</v>
      </c>
      <c r="C41" s="51"/>
      <c r="E41" s="45"/>
      <c r="G41" s="41"/>
    </row>
    <row r="42" spans="2:7" ht="12.75">
      <c r="B42" s="2">
        <v>39</v>
      </c>
      <c r="C42" s="51"/>
      <c r="E42" s="45"/>
      <c r="G42" s="41"/>
    </row>
    <row r="43" spans="2:7" ht="13.5" thickBot="1">
      <c r="B43" s="2">
        <v>40</v>
      </c>
      <c r="C43" s="51"/>
      <c r="E43" s="45"/>
      <c r="G43" s="42"/>
    </row>
    <row r="44" spans="2:5" ht="15" thickBot="1" thickTop="1">
      <c r="B44" s="2">
        <v>41</v>
      </c>
      <c r="C44" s="51"/>
      <c r="E44" s="45"/>
    </row>
    <row r="45" spans="2:7" ht="13.5" thickTop="1">
      <c r="B45" s="2">
        <v>42</v>
      </c>
      <c r="C45" s="51"/>
      <c r="E45" s="45"/>
      <c r="G45" s="47"/>
    </row>
    <row r="46" spans="2:7" ht="12.75">
      <c r="B46" s="2">
        <v>43</v>
      </c>
      <c r="C46" s="51"/>
      <c r="E46" s="45"/>
      <c r="G46" s="48"/>
    </row>
    <row r="47" spans="2:7" ht="12.75">
      <c r="B47" s="2">
        <v>44</v>
      </c>
      <c r="C47" s="51"/>
      <c r="E47" s="45"/>
      <c r="G47" s="48"/>
    </row>
    <row r="48" spans="2:7" ht="13.5" thickBot="1">
      <c r="B48" s="2">
        <v>45</v>
      </c>
      <c r="C48" s="51"/>
      <c r="E48" s="46"/>
      <c r="G48" s="49"/>
    </row>
    <row r="49" spans="2:7" ht="21" thickBot="1" thickTop="1">
      <c r="B49" s="2">
        <v>46</v>
      </c>
      <c r="C49" s="51"/>
      <c r="G49" s="62" t="s">
        <v>22</v>
      </c>
    </row>
    <row r="50" spans="2:7" ht="13.5" thickTop="1">
      <c r="B50" s="2">
        <v>47</v>
      </c>
      <c r="C50" s="51"/>
      <c r="E50" s="47"/>
      <c r="G50" s="47"/>
    </row>
    <row r="51" spans="2:7" ht="13.5" thickBot="1">
      <c r="B51" s="2">
        <v>48</v>
      </c>
      <c r="C51" s="52"/>
      <c r="E51" s="49"/>
      <c r="G51" s="48"/>
    </row>
    <row r="52" spans="2:7" ht="19.5" thickTop="1">
      <c r="B52" s="2">
        <v>49</v>
      </c>
      <c r="C52" s="47"/>
      <c r="E52" s="50" t="s">
        <v>23</v>
      </c>
      <c r="G52" s="48"/>
    </row>
    <row r="53" spans="2:7" ht="13.5" thickBot="1">
      <c r="B53" s="2">
        <v>50</v>
      </c>
      <c r="C53" s="49"/>
      <c r="E53" s="51"/>
      <c r="G53" s="48"/>
    </row>
    <row r="54" spans="2:7" ht="21" thickBot="1" thickTop="1">
      <c r="B54" s="2">
        <v>51</v>
      </c>
      <c r="C54" s="53" t="s">
        <v>21</v>
      </c>
      <c r="E54" s="52"/>
      <c r="G54" s="48"/>
    </row>
    <row r="55" spans="2:7" ht="13.5" thickTop="1">
      <c r="B55" s="2">
        <v>52</v>
      </c>
      <c r="C55" s="54"/>
      <c r="G55" s="48"/>
    </row>
    <row r="56" spans="2:7" ht="12.75">
      <c r="B56" s="2">
        <v>53</v>
      </c>
      <c r="C56" s="54"/>
      <c r="G56" s="48"/>
    </row>
    <row r="57" spans="2:7" ht="13.5" thickBot="1">
      <c r="B57" s="2">
        <v>54</v>
      </c>
      <c r="C57" s="54"/>
      <c r="G57" s="49"/>
    </row>
    <row r="58" spans="2:7" ht="21" thickBot="1" thickTop="1">
      <c r="B58" s="2">
        <v>55</v>
      </c>
      <c r="C58" s="54"/>
      <c r="G58" s="63" t="s">
        <v>23</v>
      </c>
    </row>
    <row r="59" spans="2:3" ht="13.5" thickTop="1">
      <c r="B59" s="2">
        <v>56</v>
      </c>
      <c r="C59" s="54"/>
    </row>
    <row r="60" spans="2:3" ht="12.75">
      <c r="B60" s="2">
        <v>57</v>
      </c>
      <c r="C60" s="54"/>
    </row>
    <row r="61" spans="2:3" ht="12.75">
      <c r="B61" s="2">
        <v>58</v>
      </c>
      <c r="C61" s="54"/>
    </row>
    <row r="62" spans="2:3" ht="12.75">
      <c r="B62" s="2">
        <v>59</v>
      </c>
      <c r="C62" s="54"/>
    </row>
    <row r="63" spans="2:3" ht="12.75">
      <c r="B63" s="2">
        <v>60</v>
      </c>
      <c r="C63" s="54"/>
    </row>
    <row r="64" spans="2:3" ht="12.75">
      <c r="B64" s="2">
        <v>61</v>
      </c>
      <c r="C64" s="54"/>
    </row>
    <row r="65" spans="2:3" ht="12.75">
      <c r="B65" s="2">
        <v>62</v>
      </c>
      <c r="C65" s="54"/>
    </row>
    <row r="66" spans="2:3" ht="12.75">
      <c r="B66" s="2">
        <v>63</v>
      </c>
      <c r="C66" s="54"/>
    </row>
    <row r="67" spans="2:3" ht="12.75">
      <c r="B67" s="2">
        <v>64</v>
      </c>
      <c r="C67" s="54"/>
    </row>
    <row r="68" spans="2:3" ht="12.75">
      <c r="B68" s="2">
        <v>65</v>
      </c>
      <c r="C68" s="54"/>
    </row>
    <row r="69" spans="2:3" ht="12.75">
      <c r="B69" s="2">
        <v>66</v>
      </c>
      <c r="C69" s="54"/>
    </row>
    <row r="70" spans="2:3" ht="13.5" thickBot="1">
      <c r="B70" s="2">
        <v>67</v>
      </c>
      <c r="C70" s="54"/>
    </row>
    <row r="71" spans="2:5" ht="13.5" thickTop="1">
      <c r="B71" s="2">
        <v>68</v>
      </c>
      <c r="C71" s="54"/>
      <c r="E71" s="47"/>
    </row>
    <row r="72" spans="2:5" ht="12.75">
      <c r="B72" s="2">
        <v>69</v>
      </c>
      <c r="C72" s="54"/>
      <c r="E72" s="48"/>
    </row>
    <row r="73" spans="2:5" ht="12.75">
      <c r="B73" s="2">
        <v>70</v>
      </c>
      <c r="C73" s="54"/>
      <c r="E73" s="48"/>
    </row>
    <row r="74" spans="2:5" ht="12.75">
      <c r="B74" s="2">
        <v>71</v>
      </c>
      <c r="C74" s="54"/>
      <c r="E74" s="48"/>
    </row>
    <row r="75" spans="2:5" ht="12.75">
      <c r="B75" s="2">
        <v>72</v>
      </c>
      <c r="C75" s="54"/>
      <c r="E75" s="48"/>
    </row>
    <row r="76" spans="2:5" ht="13.5" thickBot="1">
      <c r="B76" s="2">
        <v>73</v>
      </c>
      <c r="C76" s="55"/>
      <c r="E76" s="49"/>
    </row>
    <row r="77" spans="2:5" ht="19.5" thickTop="1">
      <c r="B77" s="2">
        <v>74</v>
      </c>
      <c r="C77" s="47"/>
      <c r="E77" s="53" t="s">
        <v>21</v>
      </c>
    </row>
    <row r="78" spans="2:5" ht="12.75">
      <c r="B78" s="2">
        <v>75</v>
      </c>
      <c r="C78" s="48"/>
      <c r="E78" s="54"/>
    </row>
    <row r="79" spans="2:5" ht="12.75">
      <c r="B79" s="2">
        <v>76</v>
      </c>
      <c r="C79" s="48"/>
      <c r="E79" s="54"/>
    </row>
    <row r="80" spans="2:5" ht="12.75">
      <c r="B80" s="2">
        <v>77</v>
      </c>
      <c r="C80" s="48"/>
      <c r="E80" s="54"/>
    </row>
    <row r="81" spans="2:5" ht="12.75">
      <c r="B81" s="2">
        <v>78</v>
      </c>
      <c r="C81" s="48"/>
      <c r="E81" s="54"/>
    </row>
    <row r="82" spans="2:5" ht="12.75">
      <c r="B82" s="2">
        <v>79</v>
      </c>
      <c r="C82" s="48"/>
      <c r="E82" s="54"/>
    </row>
    <row r="83" spans="2:5" ht="12.75">
      <c r="B83" s="2">
        <v>80</v>
      </c>
      <c r="C83" s="48"/>
      <c r="E83" s="54"/>
    </row>
    <row r="84" spans="2:5" ht="12.75">
      <c r="B84" s="2">
        <v>81</v>
      </c>
      <c r="C84" s="48"/>
      <c r="E84" s="54"/>
    </row>
    <row r="85" spans="2:5" ht="13.5" thickBot="1">
      <c r="B85" s="2">
        <v>82</v>
      </c>
      <c r="C85" s="49"/>
      <c r="E85" s="54"/>
    </row>
    <row r="86" spans="2:5" ht="19.5" thickTop="1">
      <c r="B86" s="2">
        <v>83</v>
      </c>
      <c r="C86" s="56" t="s">
        <v>24</v>
      </c>
      <c r="E86" s="54"/>
    </row>
    <row r="87" spans="2:5" ht="12.75">
      <c r="B87" s="2">
        <v>84</v>
      </c>
      <c r="C87" s="57"/>
      <c r="E87" s="54"/>
    </row>
    <row r="88" spans="2:5" ht="12.75">
      <c r="B88" s="2">
        <v>85</v>
      </c>
      <c r="C88" s="57"/>
      <c r="E88" s="54"/>
    </row>
    <row r="89" spans="2:5" ht="12.75">
      <c r="B89" s="2">
        <v>86</v>
      </c>
      <c r="C89" s="57"/>
      <c r="E89" s="54"/>
    </row>
    <row r="90" spans="2:5" ht="12.75">
      <c r="B90" s="2">
        <v>87</v>
      </c>
      <c r="C90" s="57"/>
      <c r="E90" s="54"/>
    </row>
    <row r="91" spans="2:5" ht="12.75">
      <c r="B91" s="2">
        <v>88</v>
      </c>
      <c r="C91" s="57"/>
      <c r="E91" s="54"/>
    </row>
    <row r="92" spans="2:5" ht="12.75">
      <c r="B92" s="2">
        <v>89</v>
      </c>
      <c r="C92" s="57"/>
      <c r="E92" s="54"/>
    </row>
    <row r="93" spans="2:5" ht="12.75">
      <c r="B93" s="2">
        <v>90</v>
      </c>
      <c r="C93" s="57"/>
      <c r="E93" s="54"/>
    </row>
    <row r="94" spans="2:5" ht="12.75">
      <c r="B94" s="2">
        <v>91</v>
      </c>
      <c r="C94" s="57"/>
      <c r="E94" s="54"/>
    </row>
    <row r="95" spans="2:5" ht="12.75">
      <c r="B95" s="2">
        <v>92</v>
      </c>
      <c r="C95" s="57"/>
      <c r="E95" s="54"/>
    </row>
    <row r="96" spans="2:5" ht="12.75">
      <c r="B96" s="2">
        <v>93</v>
      </c>
      <c r="C96" s="57"/>
      <c r="E96" s="54"/>
    </row>
    <row r="97" spans="2:5" ht="12.75">
      <c r="B97" s="2">
        <v>94</v>
      </c>
      <c r="C97" s="57"/>
      <c r="E97" s="54"/>
    </row>
    <row r="98" spans="2:5" ht="12.75">
      <c r="B98" s="2">
        <v>95</v>
      </c>
      <c r="C98" s="57"/>
      <c r="E98" s="54"/>
    </row>
    <row r="99" spans="2:5" ht="12.75">
      <c r="B99" s="2">
        <v>96</v>
      </c>
      <c r="C99" s="57"/>
      <c r="E99" s="54"/>
    </row>
    <row r="100" spans="2:5" ht="12.75">
      <c r="B100" s="2">
        <v>97</v>
      </c>
      <c r="C100" s="57"/>
      <c r="E100" s="54"/>
    </row>
    <row r="101" spans="2:5" ht="12.75">
      <c r="B101" s="2">
        <v>98</v>
      </c>
      <c r="C101" s="57"/>
      <c r="E101" s="54"/>
    </row>
    <row r="102" spans="2:5" ht="13.5" thickBot="1">
      <c r="B102" s="2">
        <v>99</v>
      </c>
      <c r="C102" s="57"/>
      <c r="E102" s="55"/>
    </row>
    <row r="103" spans="2:7" ht="21" thickBot="1" thickTop="1">
      <c r="B103" s="2">
        <v>100</v>
      </c>
      <c r="C103" s="57"/>
      <c r="G103" s="53" t="s">
        <v>21</v>
      </c>
    </row>
    <row r="104" spans="2:7" ht="13.5" thickTop="1">
      <c r="B104" s="2">
        <v>101</v>
      </c>
      <c r="C104" s="57"/>
      <c r="E104" s="47"/>
      <c r="G104" s="54"/>
    </row>
    <row r="105" spans="2:7" ht="12.75">
      <c r="B105" s="2">
        <v>102</v>
      </c>
      <c r="C105" s="57"/>
      <c r="E105" s="48"/>
      <c r="G105" s="54"/>
    </row>
    <row r="106" spans="2:7" ht="12.75">
      <c r="B106" s="2">
        <v>103</v>
      </c>
      <c r="C106" s="57"/>
      <c r="E106" s="48"/>
      <c r="G106" s="54"/>
    </row>
    <row r="107" spans="2:7" ht="12.75">
      <c r="B107" s="2">
        <v>104</v>
      </c>
      <c r="C107" s="57"/>
      <c r="E107" s="48"/>
      <c r="G107" s="54"/>
    </row>
    <row r="108" spans="2:7" ht="12.75">
      <c r="B108" s="2">
        <v>105</v>
      </c>
      <c r="C108" s="57"/>
      <c r="E108" s="48"/>
      <c r="G108" s="54"/>
    </row>
    <row r="109" spans="2:7" ht="12.75">
      <c r="B109" s="2">
        <v>106</v>
      </c>
      <c r="C109" s="57"/>
      <c r="E109" s="48"/>
      <c r="G109" s="54"/>
    </row>
    <row r="110" spans="2:7" ht="12.75">
      <c r="B110" s="2">
        <v>107</v>
      </c>
      <c r="C110" s="57"/>
      <c r="E110" s="48"/>
      <c r="G110" s="54"/>
    </row>
    <row r="111" spans="2:7" ht="12.75">
      <c r="B111" s="2">
        <v>108</v>
      </c>
      <c r="C111" s="57"/>
      <c r="E111" s="48"/>
      <c r="G111" s="54"/>
    </row>
    <row r="112" spans="2:7" ht="13.5" thickBot="1">
      <c r="B112" s="2">
        <v>109</v>
      </c>
      <c r="C112" s="58"/>
      <c r="E112" s="49"/>
      <c r="G112" s="54"/>
    </row>
    <row r="113" spans="2:7" ht="19.5" thickTop="1">
      <c r="B113" s="2">
        <v>110</v>
      </c>
      <c r="C113" s="47"/>
      <c r="E113" s="56" t="s">
        <v>24</v>
      </c>
      <c r="G113" s="54"/>
    </row>
    <row r="114" spans="2:7" ht="12.75">
      <c r="B114" s="2">
        <v>111</v>
      </c>
      <c r="C114" s="48"/>
      <c r="E114" s="57"/>
      <c r="G114" s="54"/>
    </row>
    <row r="115" spans="2:7" ht="12.75">
      <c r="B115" s="2">
        <v>112</v>
      </c>
      <c r="C115" s="48"/>
      <c r="E115" s="57"/>
      <c r="G115" s="54"/>
    </row>
    <row r="116" spans="2:7" ht="12.75">
      <c r="B116" s="2">
        <v>113</v>
      </c>
      <c r="C116" s="48"/>
      <c r="E116" s="57"/>
      <c r="G116" s="54"/>
    </row>
    <row r="117" spans="2:7" ht="12.75">
      <c r="B117" s="2">
        <v>114</v>
      </c>
      <c r="C117" s="48"/>
      <c r="E117" s="57"/>
      <c r="G117" s="54"/>
    </row>
    <row r="118" spans="2:7" ht="13.5" thickBot="1">
      <c r="B118" s="2">
        <v>115</v>
      </c>
      <c r="C118" s="49"/>
      <c r="E118" s="57"/>
      <c r="G118" s="54"/>
    </row>
    <row r="119" spans="2:7" ht="19.5" thickTop="1">
      <c r="B119" s="2">
        <v>116</v>
      </c>
      <c r="C119" s="59" t="s">
        <v>20</v>
      </c>
      <c r="E119" s="57"/>
      <c r="G119" s="54"/>
    </row>
    <row r="120" spans="2:7" ht="12.75">
      <c r="B120" s="2">
        <v>117</v>
      </c>
      <c r="C120" s="60"/>
      <c r="E120" s="57"/>
      <c r="G120" s="54"/>
    </row>
    <row r="121" spans="2:7" ht="12.75">
      <c r="B121" s="2">
        <v>118</v>
      </c>
      <c r="C121" s="60"/>
      <c r="E121" s="57"/>
      <c r="G121" s="54"/>
    </row>
    <row r="122" spans="2:7" ht="12.75">
      <c r="B122" s="2">
        <v>119</v>
      </c>
      <c r="C122" s="60"/>
      <c r="E122" s="57"/>
      <c r="G122" s="54"/>
    </row>
    <row r="123" spans="2:7" ht="12.75">
      <c r="B123" s="2">
        <v>120</v>
      </c>
      <c r="C123" s="60"/>
      <c r="E123" s="57"/>
      <c r="G123" s="54"/>
    </row>
    <row r="124" spans="2:7" ht="12.75">
      <c r="B124" s="2">
        <v>121</v>
      </c>
      <c r="C124" s="60"/>
      <c r="E124" s="57"/>
      <c r="G124" s="54"/>
    </row>
    <row r="125" spans="2:7" ht="12.75">
      <c r="B125" s="2">
        <v>122</v>
      </c>
      <c r="C125" s="60"/>
      <c r="E125" s="57"/>
      <c r="G125" s="54"/>
    </row>
    <row r="126" spans="2:7" ht="12.75">
      <c r="B126" s="2">
        <v>123</v>
      </c>
      <c r="C126" s="60"/>
      <c r="E126" s="57"/>
      <c r="G126" s="54"/>
    </row>
    <row r="127" spans="2:7" ht="12.75">
      <c r="B127" s="2">
        <v>124</v>
      </c>
      <c r="C127" s="60"/>
      <c r="E127" s="57"/>
      <c r="G127" s="54"/>
    </row>
    <row r="128" spans="2:7" ht="12.75">
      <c r="B128" s="2">
        <v>125</v>
      </c>
      <c r="C128" s="60"/>
      <c r="E128" s="57"/>
      <c r="G128" s="54"/>
    </row>
    <row r="129" spans="2:7" ht="13.5" thickBot="1">
      <c r="B129" s="2">
        <v>126</v>
      </c>
      <c r="C129" s="60"/>
      <c r="E129" s="57"/>
      <c r="G129" s="55"/>
    </row>
    <row r="130" spans="2:7" ht="13.5" thickTop="1">
      <c r="B130" s="2">
        <v>127</v>
      </c>
      <c r="C130" s="60"/>
      <c r="E130" s="57"/>
      <c r="G130" s="47"/>
    </row>
    <row r="131" spans="2:7" ht="13.5" thickBot="1">
      <c r="B131" s="2">
        <v>128</v>
      </c>
      <c r="C131" s="60"/>
      <c r="E131" s="58"/>
      <c r="G131" s="48"/>
    </row>
    <row r="132" spans="2:7" ht="13.5" thickTop="1">
      <c r="B132" s="2">
        <v>129</v>
      </c>
      <c r="C132" s="60"/>
      <c r="G132" s="48"/>
    </row>
    <row r="133" spans="2:7" ht="12.75">
      <c r="B133" s="2">
        <v>130</v>
      </c>
      <c r="C133" s="60"/>
      <c r="G133" s="48"/>
    </row>
    <row r="134" spans="2:7" ht="12.75">
      <c r="B134" s="2">
        <v>131</v>
      </c>
      <c r="C134" s="60"/>
      <c r="G134" s="48"/>
    </row>
    <row r="135" spans="2:7" ht="12.75">
      <c r="B135" s="2">
        <v>132</v>
      </c>
      <c r="C135" s="60"/>
      <c r="G135" s="48"/>
    </row>
    <row r="136" spans="2:7" ht="13.5" thickBot="1">
      <c r="B136" s="2">
        <v>133</v>
      </c>
      <c r="C136" s="60"/>
      <c r="G136" s="49"/>
    </row>
    <row r="137" spans="2:7" ht="19.5" thickTop="1">
      <c r="B137" s="2">
        <v>134</v>
      </c>
      <c r="C137" s="60"/>
      <c r="G137" s="56" t="s">
        <v>24</v>
      </c>
    </row>
    <row r="138" spans="2:7" ht="12.75">
      <c r="B138" s="2">
        <v>135</v>
      </c>
      <c r="C138" s="60"/>
      <c r="G138" s="57"/>
    </row>
    <row r="139" spans="2:7" ht="12.75">
      <c r="B139" s="2">
        <v>136</v>
      </c>
      <c r="C139" s="60"/>
      <c r="G139" s="57"/>
    </row>
    <row r="140" spans="2:7" ht="12.75">
      <c r="B140" s="2">
        <v>137</v>
      </c>
      <c r="C140" s="60"/>
      <c r="G140" s="57"/>
    </row>
    <row r="141" spans="2:7" ht="12.75">
      <c r="B141" s="2">
        <v>138</v>
      </c>
      <c r="C141" s="60"/>
      <c r="G141" s="57"/>
    </row>
    <row r="142" spans="2:7" ht="12.75">
      <c r="B142" s="2">
        <v>139</v>
      </c>
      <c r="C142" s="60"/>
      <c r="G142" s="57"/>
    </row>
    <row r="143" spans="2:7" ht="12.75">
      <c r="B143" s="2">
        <v>140</v>
      </c>
      <c r="C143" s="60"/>
      <c r="G143" s="57"/>
    </row>
    <row r="144" spans="2:7" ht="12.75">
      <c r="B144" s="2">
        <v>141</v>
      </c>
      <c r="C144" s="60"/>
      <c r="G144" s="57"/>
    </row>
    <row r="145" spans="2:7" ht="12.75">
      <c r="B145" s="2">
        <v>142</v>
      </c>
      <c r="C145" s="60"/>
      <c r="G145" s="57"/>
    </row>
    <row r="146" spans="2:7" ht="13.5" thickBot="1">
      <c r="B146" s="2">
        <v>143</v>
      </c>
      <c r="C146" s="60"/>
      <c r="G146" s="57"/>
    </row>
    <row r="147" spans="2:7" ht="13.5" thickTop="1">
      <c r="B147" s="2">
        <v>144</v>
      </c>
      <c r="C147" s="60"/>
      <c r="E147" s="47"/>
      <c r="G147" s="57"/>
    </row>
    <row r="148" spans="2:7" ht="13.5" thickBot="1">
      <c r="B148" s="2">
        <v>145</v>
      </c>
      <c r="C148" s="61"/>
      <c r="E148" s="49"/>
      <c r="G148" s="57"/>
    </row>
    <row r="149" spans="2:7" ht="28.5" thickBot="1" thickTop="1">
      <c r="B149" s="2">
        <v>146</v>
      </c>
      <c r="C149" s="39" t="s">
        <v>26</v>
      </c>
      <c r="E149" s="59" t="s">
        <v>20</v>
      </c>
      <c r="G149" s="57"/>
    </row>
    <row r="150" spans="2:7" ht="13.5" thickTop="1">
      <c r="B150" s="2">
        <v>147</v>
      </c>
      <c r="E150" s="60"/>
      <c r="G150" s="57"/>
    </row>
    <row r="151" spans="2:7" ht="12.75">
      <c r="B151" s="2">
        <v>148</v>
      </c>
      <c r="E151" s="60"/>
      <c r="G151" s="57"/>
    </row>
    <row r="152" spans="2:7" ht="12.75">
      <c r="B152" s="2">
        <v>149</v>
      </c>
      <c r="E152" s="60"/>
      <c r="G152" s="57"/>
    </row>
    <row r="153" spans="2:7" ht="12.75">
      <c r="B153" s="2">
        <v>150</v>
      </c>
      <c r="E153" s="60"/>
      <c r="G153" s="57"/>
    </row>
    <row r="154" spans="2:7" ht="12.75">
      <c r="B154" s="2">
        <v>151</v>
      </c>
      <c r="E154" s="60"/>
      <c r="G154" s="57"/>
    </row>
    <row r="155" spans="2:7" ht="12.75">
      <c r="B155" s="2">
        <v>152</v>
      </c>
      <c r="E155" s="60"/>
      <c r="G155" s="57"/>
    </row>
    <row r="156" spans="2:7" ht="12.75">
      <c r="B156" s="2">
        <v>153</v>
      </c>
      <c r="E156" s="60"/>
      <c r="G156" s="57"/>
    </row>
    <row r="157" spans="2:7" ht="12.75">
      <c r="B157" s="2">
        <v>154</v>
      </c>
      <c r="E157" s="60"/>
      <c r="G157" s="57"/>
    </row>
    <row r="158" spans="2:7" ht="12.75">
      <c r="B158" s="2">
        <v>155</v>
      </c>
      <c r="E158" s="60"/>
      <c r="G158" s="57"/>
    </row>
    <row r="159" spans="2:7" ht="12.75">
      <c r="B159" s="2">
        <v>156</v>
      </c>
      <c r="E159" s="60"/>
      <c r="G159" s="57"/>
    </row>
    <row r="160" spans="2:7" ht="13.5" thickBot="1">
      <c r="B160" s="2">
        <v>157</v>
      </c>
      <c r="E160" s="60"/>
      <c r="G160" s="58"/>
    </row>
    <row r="161" spans="2:7" ht="13.5" thickTop="1">
      <c r="B161" s="2">
        <v>158</v>
      </c>
      <c r="E161" s="60"/>
      <c r="G161" s="47"/>
    </row>
    <row r="162" spans="2:7" ht="12.75">
      <c r="B162" s="2">
        <v>159</v>
      </c>
      <c r="E162" s="60"/>
      <c r="G162" s="48"/>
    </row>
    <row r="163" spans="2:7" ht="12.75">
      <c r="B163" s="2">
        <v>160</v>
      </c>
      <c r="E163" s="60"/>
      <c r="G163" s="48"/>
    </row>
    <row r="164" spans="2:7" ht="12.75">
      <c r="B164" s="2">
        <v>161</v>
      </c>
      <c r="E164" s="60"/>
      <c r="G164" s="48"/>
    </row>
    <row r="165" spans="2:7" ht="12.75">
      <c r="B165" s="2">
        <v>162</v>
      </c>
      <c r="E165" s="60"/>
      <c r="G165" s="48"/>
    </row>
    <row r="166" spans="2:7" ht="12.75">
      <c r="B166" s="2">
        <v>163</v>
      </c>
      <c r="E166" s="60"/>
      <c r="G166" s="48"/>
    </row>
    <row r="167" spans="2:7" ht="13.5" thickBot="1">
      <c r="B167" s="2">
        <v>164</v>
      </c>
      <c r="E167" s="61"/>
      <c r="G167" s="49"/>
    </row>
    <row r="168" spans="2:7" ht="28.5" thickBot="1" thickTop="1">
      <c r="B168" s="2">
        <v>165</v>
      </c>
      <c r="E168" s="39" t="s">
        <v>26</v>
      </c>
      <c r="G168" s="59" t="s">
        <v>20</v>
      </c>
    </row>
    <row r="169" spans="2:7" ht="13.5" thickTop="1">
      <c r="B169" s="2">
        <v>166</v>
      </c>
      <c r="G169" s="60"/>
    </row>
    <row r="170" spans="2:7" ht="12.75">
      <c r="B170" s="2">
        <v>167</v>
      </c>
      <c r="G170" s="60"/>
    </row>
    <row r="171" spans="2:7" ht="12.75">
      <c r="B171" s="2">
        <v>168</v>
      </c>
      <c r="G171" s="60"/>
    </row>
    <row r="172" spans="2:7" ht="12.75">
      <c r="B172" s="2">
        <v>169</v>
      </c>
      <c r="G172" s="60"/>
    </row>
    <row r="173" spans="2:7" ht="12.75">
      <c r="B173" s="2">
        <v>170</v>
      </c>
      <c r="G173" s="60"/>
    </row>
    <row r="174" spans="2:7" ht="12.75">
      <c r="B174" s="2">
        <v>171</v>
      </c>
      <c r="G174" s="60"/>
    </row>
    <row r="175" spans="2:7" ht="12.75">
      <c r="B175" s="2">
        <v>172</v>
      </c>
      <c r="G175" s="60"/>
    </row>
    <row r="176" spans="2:7" ht="12.75">
      <c r="B176" s="2">
        <v>173</v>
      </c>
      <c r="G176" s="60"/>
    </row>
    <row r="177" spans="2:7" ht="12.75">
      <c r="B177" s="2">
        <v>174</v>
      </c>
      <c r="G177" s="60"/>
    </row>
    <row r="178" spans="2:7" ht="12.75">
      <c r="B178" s="2">
        <v>175</v>
      </c>
      <c r="G178" s="60"/>
    </row>
    <row r="179" spans="2:7" ht="12.75">
      <c r="B179" s="2">
        <v>176</v>
      </c>
      <c r="G179" s="60"/>
    </row>
    <row r="180" spans="2:7" ht="12.75">
      <c r="B180" s="2">
        <v>177</v>
      </c>
      <c r="G180" s="60"/>
    </row>
    <row r="181" spans="2:7" ht="12.75">
      <c r="B181" s="2">
        <v>178</v>
      </c>
      <c r="G181" s="60"/>
    </row>
    <row r="182" spans="2:7" ht="12.75">
      <c r="B182" s="2">
        <v>179</v>
      </c>
      <c r="G182" s="60"/>
    </row>
    <row r="183" spans="2:7" ht="12.75">
      <c r="B183" s="2">
        <v>180</v>
      </c>
      <c r="G183" s="60"/>
    </row>
    <row r="184" spans="2:7" ht="12.75">
      <c r="B184" s="2">
        <v>181</v>
      </c>
      <c r="G184" s="60"/>
    </row>
    <row r="185" spans="2:7" ht="12.75">
      <c r="B185" s="2">
        <v>182</v>
      </c>
      <c r="G185" s="60"/>
    </row>
    <row r="186" spans="2:7" ht="12.75">
      <c r="B186" s="2">
        <v>183</v>
      </c>
      <c r="G186" s="60"/>
    </row>
    <row r="187" spans="2:7" ht="12.75">
      <c r="B187" s="2">
        <v>184</v>
      </c>
      <c r="G187" s="60"/>
    </row>
    <row r="188" spans="2:7" ht="12.75">
      <c r="B188" s="2">
        <v>185</v>
      </c>
      <c r="G188" s="60"/>
    </row>
    <row r="189" spans="2:7" ht="12.75">
      <c r="B189" s="2">
        <v>186</v>
      </c>
      <c r="G189" s="60"/>
    </row>
    <row r="190" spans="2:7" ht="12.75">
      <c r="B190" s="2">
        <v>187</v>
      </c>
      <c r="G190" s="60"/>
    </row>
    <row r="191" spans="2:7" ht="12.75">
      <c r="B191" s="2">
        <v>188</v>
      </c>
      <c r="G191" s="60"/>
    </row>
    <row r="192" spans="2:7" ht="12.75">
      <c r="B192" s="2">
        <v>189</v>
      </c>
      <c r="G192" s="60"/>
    </row>
    <row r="193" spans="2:7" ht="12.75">
      <c r="B193" s="2">
        <v>190</v>
      </c>
      <c r="G193" s="60"/>
    </row>
    <row r="194" spans="2:7" ht="12.75">
      <c r="B194" s="2">
        <v>191</v>
      </c>
      <c r="G194" s="60"/>
    </row>
    <row r="195" spans="2:7" ht="13.5" thickBot="1">
      <c r="B195" s="2">
        <v>192</v>
      </c>
      <c r="G195" s="61"/>
    </row>
    <row r="196" spans="2:7" ht="28.5" thickBot="1" thickTop="1">
      <c r="B196" s="2">
        <v>193</v>
      </c>
      <c r="G196" s="39" t="s">
        <v>26</v>
      </c>
    </row>
    <row r="197" ht="13.5" thickTop="1">
      <c r="B197" s="2">
        <v>194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1">
      <selection activeCell="M34" sqref="M34"/>
    </sheetView>
  </sheetViews>
  <sheetFormatPr defaultColWidth="11.00390625" defaultRowHeight="12.75"/>
  <cols>
    <col min="2" max="2" width="6.75390625" style="0" customWidth="1"/>
    <col min="3" max="3" width="12.75390625" style="0" bestFit="1" customWidth="1"/>
    <col min="4" max="11" width="6.75390625" style="0" customWidth="1"/>
    <col min="14" max="14" width="12.375" style="0" bestFit="1" customWidth="1"/>
    <col min="15" max="24" width="5.75390625" style="0" customWidth="1"/>
  </cols>
  <sheetData>
    <row r="1" ht="18">
      <c r="A1" s="1" t="s">
        <v>0</v>
      </c>
    </row>
    <row r="3" spans="2:16" ht="12.75">
      <c r="B3" s="13" t="s">
        <v>31</v>
      </c>
      <c r="C3" s="9" t="s">
        <v>1</v>
      </c>
      <c r="F3" s="2" t="s">
        <v>2</v>
      </c>
      <c r="G3" s="2"/>
      <c r="H3" s="2" t="s">
        <v>3</v>
      </c>
      <c r="N3" s="9" t="s">
        <v>37</v>
      </c>
      <c r="O3">
        <v>1234</v>
      </c>
      <c r="P3" t="s">
        <v>69</v>
      </c>
    </row>
    <row r="4" spans="3:16" ht="12.75">
      <c r="C4" s="4" t="s">
        <v>8</v>
      </c>
      <c r="D4" s="6" t="s">
        <v>73</v>
      </c>
      <c r="E4" s="4" t="s">
        <v>4</v>
      </c>
      <c r="F4" s="3" t="s">
        <v>6</v>
      </c>
      <c r="G4" s="4" t="s">
        <v>7</v>
      </c>
      <c r="H4" s="5" t="b">
        <f>Seq4_OpFeasValue=0</f>
        <v>1</v>
      </c>
      <c r="N4" s="9" t="s">
        <v>38</v>
      </c>
      <c r="O4">
        <v>2</v>
      </c>
      <c r="P4" t="s">
        <v>39</v>
      </c>
    </row>
    <row r="5" spans="2:19" ht="12.75">
      <c r="B5" s="13" t="s">
        <v>32</v>
      </c>
      <c r="C5" s="4" t="s">
        <v>10</v>
      </c>
      <c r="D5" s="6" t="s">
        <v>68</v>
      </c>
      <c r="E5" s="4" t="s">
        <v>5</v>
      </c>
      <c r="F5" s="5">
        <f>+SUM(Seq4_DurCost)+SUM(Seq4_EarlyCost)+SUM(Seq4_LateCost)</f>
        <v>1234</v>
      </c>
      <c r="G5" s="4" t="s">
        <v>5</v>
      </c>
      <c r="H5" s="5">
        <f>COUNTIF(Seq4_OpValue,"=0")</f>
        <v>0</v>
      </c>
      <c r="N5" s="9" t="s">
        <v>40</v>
      </c>
      <c r="O5">
        <v>379</v>
      </c>
      <c r="P5" s="4" t="s">
        <v>41</v>
      </c>
      <c r="Q5">
        <v>11</v>
      </c>
      <c r="R5" s="4" t="s">
        <v>42</v>
      </c>
      <c r="S5">
        <v>368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43</v>
      </c>
      <c r="O6" s="14">
        <v>1</v>
      </c>
    </row>
    <row r="7" spans="3:15" ht="12.75">
      <c r="C7" s="4" t="s">
        <v>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44</v>
      </c>
      <c r="O7">
        <v>10</v>
      </c>
    </row>
    <row r="8" spans="3:11" ht="12.75">
      <c r="C8" s="4" t="s">
        <v>17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3:15" ht="12.75">
      <c r="C9" s="4" t="s">
        <v>18</v>
      </c>
      <c r="D9" s="7">
        <v>2</v>
      </c>
      <c r="E9" s="7">
        <v>7</v>
      </c>
      <c r="F9" s="7">
        <v>5</v>
      </c>
      <c r="G9" s="7">
        <v>6</v>
      </c>
      <c r="H9" s="7">
        <v>4</v>
      </c>
      <c r="I9" s="7">
        <v>8</v>
      </c>
      <c r="J9" s="7">
        <v>3</v>
      </c>
      <c r="K9" s="7">
        <v>1</v>
      </c>
      <c r="O9" s="12" t="s">
        <v>34</v>
      </c>
    </row>
    <row r="10" spans="3:24" ht="12.75">
      <c r="C10" s="4" t="s">
        <v>15</v>
      </c>
      <c r="D10" s="8">
        <v>1</v>
      </c>
      <c r="E10" s="8">
        <f aca="true" t="shared" si="0" ref="E10:K10">INDEX(Seq4_OpValue,1,D10)</f>
        <v>2</v>
      </c>
      <c r="F10" s="8">
        <f t="shared" si="0"/>
        <v>7</v>
      </c>
      <c r="G10" s="8">
        <f t="shared" si="0"/>
        <v>3</v>
      </c>
      <c r="H10" s="8">
        <f t="shared" si="0"/>
        <v>5</v>
      </c>
      <c r="I10" s="8">
        <f t="shared" si="0"/>
        <v>4</v>
      </c>
      <c r="J10" s="8">
        <f t="shared" si="0"/>
        <v>6</v>
      </c>
      <c r="K10" s="8">
        <f t="shared" si="0"/>
        <v>8</v>
      </c>
      <c r="O10" s="2" t="s">
        <v>35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23</v>
      </c>
      <c r="U10" s="2" t="s">
        <v>24</v>
      </c>
      <c r="V10" s="2" t="s">
        <v>25</v>
      </c>
      <c r="W10" s="2" t="s">
        <v>26</v>
      </c>
      <c r="X10" s="2" t="s">
        <v>36</v>
      </c>
    </row>
    <row r="11" spans="15:24" ht="12.75">
      <c r="O11" s="15">
        <v>47</v>
      </c>
      <c r="P11" s="15">
        <v>2</v>
      </c>
      <c r="Q11" s="15">
        <v>7</v>
      </c>
      <c r="R11" s="15">
        <v>5</v>
      </c>
      <c r="S11" s="15">
        <v>6</v>
      </c>
      <c r="T11" s="15">
        <v>4</v>
      </c>
      <c r="U11" s="15">
        <v>8</v>
      </c>
      <c r="V11" s="15">
        <v>3</v>
      </c>
      <c r="W11" s="15">
        <v>1</v>
      </c>
      <c r="X11" s="15">
        <v>1234</v>
      </c>
    </row>
    <row r="12" spans="3:24" ht="12.75">
      <c r="C12" s="4" t="s">
        <v>27</v>
      </c>
      <c r="D12" s="10" t="str">
        <f aca="true" t="shared" si="1" ref="D12:K12">Seq4_OpVarName</f>
        <v>Start</v>
      </c>
      <c r="E12" s="10" t="str">
        <f t="shared" si="1"/>
        <v>J1</v>
      </c>
      <c r="F12" s="10" t="str">
        <f t="shared" si="1"/>
        <v>J2</v>
      </c>
      <c r="G12" s="10" t="str">
        <f t="shared" si="1"/>
        <v>J3</v>
      </c>
      <c r="H12" s="10" t="str">
        <f t="shared" si="1"/>
        <v>J4</v>
      </c>
      <c r="I12" s="10" t="str">
        <f t="shared" si="1"/>
        <v>J5</v>
      </c>
      <c r="J12" s="10" t="str">
        <f t="shared" si="1"/>
        <v>J6</v>
      </c>
      <c r="K12" s="10" t="str">
        <f t="shared" si="1"/>
        <v>End</v>
      </c>
      <c r="O12" s="15">
        <v>379</v>
      </c>
      <c r="P12" s="15">
        <v>2</v>
      </c>
      <c r="Q12" s="15">
        <v>7</v>
      </c>
      <c r="R12" s="15">
        <v>5</v>
      </c>
      <c r="S12" s="15">
        <v>6</v>
      </c>
      <c r="T12" s="15">
        <v>4</v>
      </c>
      <c r="U12" s="15">
        <v>8</v>
      </c>
      <c r="V12" s="15">
        <v>3</v>
      </c>
      <c r="W12" s="15">
        <v>1</v>
      </c>
      <c r="X12" s="15">
        <v>1234</v>
      </c>
    </row>
    <row r="13" spans="3:24" ht="12.75">
      <c r="C13" s="4" t="s">
        <v>49</v>
      </c>
      <c r="D13" s="11">
        <v>1</v>
      </c>
      <c r="E13" s="11">
        <v>30</v>
      </c>
      <c r="F13" s="11">
        <v>23</v>
      </c>
      <c r="G13" s="11">
        <v>10</v>
      </c>
      <c r="H13" s="11">
        <v>23</v>
      </c>
      <c r="I13" s="11">
        <v>27</v>
      </c>
      <c r="J13" s="11">
        <v>6</v>
      </c>
      <c r="K13" s="11">
        <v>1</v>
      </c>
      <c r="O13" s="15">
        <v>45</v>
      </c>
      <c r="P13" s="15">
        <v>2</v>
      </c>
      <c r="Q13" s="15">
        <v>7</v>
      </c>
      <c r="R13" s="15">
        <v>8</v>
      </c>
      <c r="S13" s="15">
        <v>3</v>
      </c>
      <c r="T13" s="15">
        <v>4</v>
      </c>
      <c r="U13" s="15">
        <v>5</v>
      </c>
      <c r="V13" s="15">
        <v>6</v>
      </c>
      <c r="W13" s="15">
        <v>1</v>
      </c>
      <c r="X13" s="15">
        <v>1254</v>
      </c>
    </row>
    <row r="14" spans="3:24" ht="12.75">
      <c r="C14" s="4" t="s">
        <v>54</v>
      </c>
      <c r="D14" s="11">
        <v>1</v>
      </c>
      <c r="E14" s="11">
        <v>19</v>
      </c>
      <c r="F14" s="11">
        <v>26</v>
      </c>
      <c r="G14" s="11">
        <v>16</v>
      </c>
      <c r="H14" s="11">
        <v>3</v>
      </c>
      <c r="I14" s="11">
        <v>19</v>
      </c>
      <c r="J14" s="11">
        <v>14</v>
      </c>
      <c r="K14" s="11">
        <v>1</v>
      </c>
      <c r="O14" s="15">
        <v>15</v>
      </c>
      <c r="P14" s="15">
        <v>2</v>
      </c>
      <c r="Q14" s="15">
        <v>6</v>
      </c>
      <c r="R14" s="15">
        <v>8</v>
      </c>
      <c r="S14" s="15">
        <v>3</v>
      </c>
      <c r="T14" s="15">
        <v>7</v>
      </c>
      <c r="U14" s="15">
        <v>5</v>
      </c>
      <c r="V14" s="15">
        <v>4</v>
      </c>
      <c r="W14" s="15">
        <v>1</v>
      </c>
      <c r="X14" s="15">
        <v>1344</v>
      </c>
    </row>
    <row r="15" spans="3:24" ht="12.75">
      <c r="C15" s="4" t="s">
        <v>55</v>
      </c>
      <c r="D15" s="11">
        <v>1</v>
      </c>
      <c r="E15" s="11">
        <v>28</v>
      </c>
      <c r="F15" s="11">
        <v>27</v>
      </c>
      <c r="G15" s="11">
        <v>1</v>
      </c>
      <c r="H15" s="11">
        <v>1</v>
      </c>
      <c r="I15" s="11">
        <v>24</v>
      </c>
      <c r="J15" s="11">
        <v>16</v>
      </c>
      <c r="K15" s="11">
        <v>1</v>
      </c>
      <c r="O15" s="15">
        <v>14</v>
      </c>
      <c r="P15" s="15">
        <v>2</v>
      </c>
      <c r="Q15" s="15">
        <v>6</v>
      </c>
      <c r="R15" s="15">
        <v>8</v>
      </c>
      <c r="S15" s="15">
        <v>7</v>
      </c>
      <c r="T15" s="15">
        <v>4</v>
      </c>
      <c r="U15" s="15">
        <v>5</v>
      </c>
      <c r="V15" s="15">
        <v>3</v>
      </c>
      <c r="W15" s="15">
        <v>1</v>
      </c>
      <c r="X15" s="15">
        <v>1653</v>
      </c>
    </row>
    <row r="16" spans="3:24" ht="12.75">
      <c r="C16" s="4" t="s">
        <v>51</v>
      </c>
      <c r="O16" s="15">
        <v>12</v>
      </c>
      <c r="P16" s="15">
        <v>2</v>
      </c>
      <c r="Q16" s="15">
        <v>6</v>
      </c>
      <c r="R16" s="15">
        <v>4</v>
      </c>
      <c r="S16" s="15">
        <v>7</v>
      </c>
      <c r="T16" s="15">
        <v>8</v>
      </c>
      <c r="U16" s="15">
        <v>3</v>
      </c>
      <c r="V16" s="15">
        <v>5</v>
      </c>
      <c r="W16" s="15">
        <v>1</v>
      </c>
      <c r="X16" s="15">
        <v>2581</v>
      </c>
    </row>
    <row r="17" spans="3:24" ht="12.75">
      <c r="C17" s="4" t="s">
        <v>49</v>
      </c>
      <c r="D17" s="11">
        <v>0</v>
      </c>
      <c r="E17" s="11">
        <v>6</v>
      </c>
      <c r="F17" s="11">
        <v>2</v>
      </c>
      <c r="G17" s="11">
        <v>3</v>
      </c>
      <c r="H17" s="11">
        <v>5</v>
      </c>
      <c r="I17" s="11">
        <v>9</v>
      </c>
      <c r="J17" s="11">
        <v>1</v>
      </c>
      <c r="K17" s="11">
        <v>0</v>
      </c>
      <c r="O17" s="15">
        <v>11</v>
      </c>
      <c r="P17" s="15">
        <v>2</v>
      </c>
      <c r="Q17" s="15">
        <v>6</v>
      </c>
      <c r="R17" s="15">
        <v>7</v>
      </c>
      <c r="S17" s="15">
        <v>3</v>
      </c>
      <c r="T17" s="15">
        <v>8</v>
      </c>
      <c r="U17" s="15">
        <v>4</v>
      </c>
      <c r="V17" s="15">
        <v>5</v>
      </c>
      <c r="W17" s="15">
        <v>1</v>
      </c>
      <c r="X17" s="15">
        <v>4500</v>
      </c>
    </row>
    <row r="18" spans="3:24" ht="12.75">
      <c r="C18" s="4" t="s">
        <v>54</v>
      </c>
      <c r="D18" s="11">
        <v>0</v>
      </c>
      <c r="E18" s="11">
        <v>2</v>
      </c>
      <c r="F18" s="11">
        <v>6</v>
      </c>
      <c r="G18" s="11">
        <v>5</v>
      </c>
      <c r="H18" s="11">
        <v>2</v>
      </c>
      <c r="I18" s="11">
        <v>9</v>
      </c>
      <c r="J18" s="11">
        <v>9</v>
      </c>
      <c r="K18" s="11">
        <v>0</v>
      </c>
      <c r="O18" s="15">
        <v>346</v>
      </c>
      <c r="P18" s="15">
        <v>2</v>
      </c>
      <c r="Q18" s="15">
        <v>3</v>
      </c>
      <c r="R18" s="15">
        <v>7</v>
      </c>
      <c r="S18" s="15">
        <v>5</v>
      </c>
      <c r="T18" s="15">
        <v>6</v>
      </c>
      <c r="U18" s="15">
        <v>8</v>
      </c>
      <c r="V18" s="15">
        <v>4</v>
      </c>
      <c r="W18" s="15">
        <v>1</v>
      </c>
      <c r="X18" s="15">
        <v>4814</v>
      </c>
    </row>
    <row r="19" spans="3:24" ht="12.75">
      <c r="C19" s="4" t="s">
        <v>55</v>
      </c>
      <c r="D19" s="11">
        <v>0</v>
      </c>
      <c r="E19" s="11">
        <v>7</v>
      </c>
      <c r="F19" s="11">
        <v>0</v>
      </c>
      <c r="G19" s="11">
        <v>4</v>
      </c>
      <c r="H19" s="11">
        <v>8</v>
      </c>
      <c r="I19" s="11">
        <v>7</v>
      </c>
      <c r="J19" s="11">
        <v>7</v>
      </c>
      <c r="K19" s="11">
        <v>0</v>
      </c>
      <c r="O19" s="15">
        <v>34</v>
      </c>
      <c r="P19" s="15">
        <v>3</v>
      </c>
      <c r="Q19" s="15">
        <v>5</v>
      </c>
      <c r="R19" s="15">
        <v>2</v>
      </c>
      <c r="S19" s="15">
        <v>7</v>
      </c>
      <c r="T19" s="15">
        <v>6</v>
      </c>
      <c r="U19" s="15">
        <v>4</v>
      </c>
      <c r="V19" s="15">
        <v>8</v>
      </c>
      <c r="W19" s="15">
        <v>1</v>
      </c>
      <c r="X19" s="15">
        <v>4873</v>
      </c>
    </row>
    <row r="20" spans="15:24" ht="12.75">
      <c r="O20" s="15">
        <v>297</v>
      </c>
      <c r="P20" s="15">
        <v>2</v>
      </c>
      <c r="Q20" s="15">
        <v>6</v>
      </c>
      <c r="R20" s="15">
        <v>4</v>
      </c>
      <c r="S20" s="15">
        <v>8</v>
      </c>
      <c r="T20" s="15">
        <v>3</v>
      </c>
      <c r="U20" s="15">
        <v>7</v>
      </c>
      <c r="V20" s="15">
        <v>5</v>
      </c>
      <c r="W20" s="15">
        <v>1</v>
      </c>
      <c r="X20" s="15">
        <v>5159</v>
      </c>
    </row>
    <row r="21" spans="3:24" ht="12.75">
      <c r="C21" s="4" t="s">
        <v>28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50</v>
      </c>
      <c r="K21" s="11">
        <v>0</v>
      </c>
      <c r="O21" s="15">
        <v>8</v>
      </c>
      <c r="P21" s="15">
        <v>2</v>
      </c>
      <c r="Q21" s="15">
        <v>5</v>
      </c>
      <c r="R21" s="15">
        <v>7</v>
      </c>
      <c r="S21" s="15">
        <v>3</v>
      </c>
      <c r="T21" s="15">
        <v>4</v>
      </c>
      <c r="U21" s="15">
        <v>8</v>
      </c>
      <c r="V21" s="15">
        <v>6</v>
      </c>
      <c r="W21" s="15">
        <v>1</v>
      </c>
      <c r="X21" s="15">
        <v>5234</v>
      </c>
    </row>
    <row r="22" spans="3:24" ht="12.75">
      <c r="C22" s="4" t="s">
        <v>74</v>
      </c>
      <c r="D22" s="11">
        <v>0</v>
      </c>
      <c r="E22" s="11">
        <v>0</v>
      </c>
      <c r="F22" s="11">
        <v>0</v>
      </c>
      <c r="G22" s="11">
        <v>110</v>
      </c>
      <c r="H22" s="11">
        <v>0</v>
      </c>
      <c r="I22" s="11">
        <v>0</v>
      </c>
      <c r="J22" s="11">
        <v>0</v>
      </c>
      <c r="K22" s="11">
        <v>0</v>
      </c>
      <c r="O22" s="15">
        <v>7</v>
      </c>
      <c r="P22" s="15">
        <v>2</v>
      </c>
      <c r="Q22" s="15">
        <v>4</v>
      </c>
      <c r="R22" s="15">
        <v>7</v>
      </c>
      <c r="S22" s="15">
        <v>5</v>
      </c>
      <c r="T22" s="15">
        <v>3</v>
      </c>
      <c r="U22" s="15">
        <v>8</v>
      </c>
      <c r="V22" s="15">
        <v>6</v>
      </c>
      <c r="W22" s="15">
        <v>1</v>
      </c>
      <c r="X22" s="15">
        <v>8030</v>
      </c>
    </row>
    <row r="23" spans="3:24" ht="12.75">
      <c r="C23" s="4" t="s">
        <v>75</v>
      </c>
      <c r="D23" s="11">
        <v>99999</v>
      </c>
      <c r="E23" s="11">
        <v>100</v>
      </c>
      <c r="F23" s="11">
        <v>99999</v>
      </c>
      <c r="G23" s="11">
        <v>150</v>
      </c>
      <c r="H23" s="11">
        <v>99999</v>
      </c>
      <c r="I23" s="11">
        <v>99999</v>
      </c>
      <c r="J23" s="11">
        <v>99999</v>
      </c>
      <c r="K23" s="11">
        <v>99999</v>
      </c>
      <c r="O23" s="15">
        <v>166</v>
      </c>
      <c r="P23" s="15">
        <v>3</v>
      </c>
      <c r="Q23" s="15">
        <v>6</v>
      </c>
      <c r="R23" s="15">
        <v>4</v>
      </c>
      <c r="S23" s="15">
        <v>2</v>
      </c>
      <c r="T23" s="15">
        <v>7</v>
      </c>
      <c r="U23" s="15">
        <v>5</v>
      </c>
      <c r="V23" s="15">
        <v>8</v>
      </c>
      <c r="W23" s="15">
        <v>1</v>
      </c>
      <c r="X23" s="15">
        <v>11278</v>
      </c>
    </row>
    <row r="24" spans="3:24" ht="12.75">
      <c r="C24" s="4" t="s">
        <v>29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O24" s="15">
        <v>67</v>
      </c>
      <c r="P24" s="15">
        <v>5</v>
      </c>
      <c r="Q24" s="15">
        <v>3</v>
      </c>
      <c r="R24" s="15">
        <v>8</v>
      </c>
      <c r="S24" s="15">
        <v>2</v>
      </c>
      <c r="T24" s="15">
        <v>6</v>
      </c>
      <c r="U24" s="15">
        <v>7</v>
      </c>
      <c r="V24" s="15">
        <v>4</v>
      </c>
      <c r="W24" s="15">
        <v>1</v>
      </c>
      <c r="X24" s="15">
        <v>12205</v>
      </c>
    </row>
    <row r="25" spans="3:24" ht="12.75">
      <c r="C25" s="4" t="s">
        <v>76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O25" s="15">
        <v>248</v>
      </c>
      <c r="P25" s="15">
        <v>3</v>
      </c>
      <c r="Q25" s="15">
        <v>4</v>
      </c>
      <c r="R25" s="15">
        <v>6</v>
      </c>
      <c r="S25" s="15">
        <v>8</v>
      </c>
      <c r="T25" s="15">
        <v>2</v>
      </c>
      <c r="U25" s="15">
        <v>7</v>
      </c>
      <c r="V25" s="15">
        <v>5</v>
      </c>
      <c r="W25" s="15">
        <v>1</v>
      </c>
      <c r="X25" s="15">
        <v>12518</v>
      </c>
    </row>
    <row r="26" spans="3:24" ht="12.75">
      <c r="C26" s="4" t="s">
        <v>77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11">
        <v>100</v>
      </c>
      <c r="K26" s="11">
        <v>100</v>
      </c>
      <c r="O26" s="15">
        <v>133</v>
      </c>
      <c r="P26" s="15">
        <v>7</v>
      </c>
      <c r="Q26" s="15">
        <v>6</v>
      </c>
      <c r="R26" s="15">
        <v>2</v>
      </c>
      <c r="S26" s="15">
        <v>3</v>
      </c>
      <c r="T26" s="15">
        <v>8</v>
      </c>
      <c r="U26" s="15">
        <v>5</v>
      </c>
      <c r="V26" s="15">
        <v>4</v>
      </c>
      <c r="W26" s="15">
        <v>1</v>
      </c>
      <c r="X26" s="15">
        <v>14783</v>
      </c>
    </row>
    <row r="27" spans="15:24" ht="12.75">
      <c r="O27" s="15">
        <v>215</v>
      </c>
      <c r="P27" s="15">
        <v>4</v>
      </c>
      <c r="Q27" s="15">
        <v>7</v>
      </c>
      <c r="R27" s="15">
        <v>8</v>
      </c>
      <c r="S27" s="15">
        <v>5</v>
      </c>
      <c r="T27" s="15">
        <v>6</v>
      </c>
      <c r="U27" s="15">
        <v>2</v>
      </c>
      <c r="V27" s="15">
        <v>3</v>
      </c>
      <c r="W27" s="15">
        <v>1</v>
      </c>
      <c r="X27" s="15">
        <v>17677</v>
      </c>
    </row>
    <row r="28" spans="4:24" ht="12.75">
      <c r="D28" s="2" t="str">
        <f aca="true" t="shared" si="2" ref="D28:K28">INDEX(Seq4_OpVarName,1,Seq4_OpSequence)</f>
        <v>Start</v>
      </c>
      <c r="E28" s="2" t="str">
        <f t="shared" si="2"/>
        <v>J1</v>
      </c>
      <c r="F28" s="2" t="str">
        <f t="shared" si="2"/>
        <v>J6</v>
      </c>
      <c r="G28" s="2" t="str">
        <f t="shared" si="2"/>
        <v>J2</v>
      </c>
      <c r="H28" s="2" t="str">
        <f t="shared" si="2"/>
        <v>J4</v>
      </c>
      <c r="I28" s="2" t="str">
        <f t="shared" si="2"/>
        <v>J3</v>
      </c>
      <c r="J28" s="2" t="str">
        <f t="shared" si="2"/>
        <v>J5</v>
      </c>
      <c r="K28" s="2" t="str">
        <f t="shared" si="2"/>
        <v>End</v>
      </c>
      <c r="O28" s="15">
        <v>3</v>
      </c>
      <c r="P28" s="15">
        <v>6</v>
      </c>
      <c r="Q28" s="15">
        <v>8</v>
      </c>
      <c r="R28" s="15">
        <v>7</v>
      </c>
      <c r="S28" s="15">
        <v>5</v>
      </c>
      <c r="T28" s="15">
        <v>3</v>
      </c>
      <c r="U28" s="15">
        <v>4</v>
      </c>
      <c r="V28" s="15">
        <v>2</v>
      </c>
      <c r="W28" s="15">
        <v>1</v>
      </c>
      <c r="X28" s="15">
        <v>19426</v>
      </c>
    </row>
    <row r="29" spans="3:24" ht="12.75">
      <c r="C29" s="4" t="s">
        <v>15</v>
      </c>
      <c r="D29" s="8">
        <f aca="true" t="shared" si="3" ref="D29:K29">Seq4_OpSequence</f>
        <v>1</v>
      </c>
      <c r="E29" s="8">
        <f t="shared" si="3"/>
        <v>2</v>
      </c>
      <c r="F29" s="8">
        <f t="shared" si="3"/>
        <v>7</v>
      </c>
      <c r="G29" s="8">
        <f t="shared" si="3"/>
        <v>3</v>
      </c>
      <c r="H29" s="8">
        <f t="shared" si="3"/>
        <v>5</v>
      </c>
      <c r="I29" s="8">
        <f t="shared" si="3"/>
        <v>4</v>
      </c>
      <c r="J29" s="8">
        <f t="shared" si="3"/>
        <v>6</v>
      </c>
      <c r="K29" s="8">
        <f t="shared" si="3"/>
        <v>8</v>
      </c>
      <c r="O29" s="15">
        <v>1</v>
      </c>
      <c r="P29" s="15">
        <v>4</v>
      </c>
      <c r="Q29" s="15">
        <v>8</v>
      </c>
      <c r="R29" s="15">
        <v>7</v>
      </c>
      <c r="S29" s="15">
        <v>6</v>
      </c>
      <c r="T29" s="15">
        <v>3</v>
      </c>
      <c r="U29" s="15">
        <v>5</v>
      </c>
      <c r="V29" s="15">
        <v>2</v>
      </c>
      <c r="W29" s="15">
        <v>1</v>
      </c>
      <c r="X29" s="15">
        <v>22993</v>
      </c>
    </row>
    <row r="30" spans="3:24" ht="12.75">
      <c r="C30" s="4" t="s">
        <v>28</v>
      </c>
      <c r="D30" s="8">
        <f aca="true" t="shared" si="4" ref="D30:K30">INDEX(Seq4_Release,1,Seq4_OpSequence)</f>
        <v>0</v>
      </c>
      <c r="E30" s="8">
        <f t="shared" si="4"/>
        <v>0</v>
      </c>
      <c r="F30" s="8">
        <f t="shared" si="4"/>
        <v>50</v>
      </c>
      <c r="G30" s="8">
        <f t="shared" si="4"/>
        <v>0</v>
      </c>
      <c r="H30" s="8">
        <f t="shared" si="4"/>
        <v>0</v>
      </c>
      <c r="I30" s="8">
        <f t="shared" si="4"/>
        <v>0</v>
      </c>
      <c r="J30" s="8">
        <f t="shared" si="4"/>
        <v>0</v>
      </c>
      <c r="K30" s="8">
        <f t="shared" si="4"/>
        <v>0</v>
      </c>
      <c r="O30" s="15">
        <v>100</v>
      </c>
      <c r="P30" s="15">
        <v>4</v>
      </c>
      <c r="Q30" s="15">
        <v>8</v>
      </c>
      <c r="R30" s="15">
        <v>5</v>
      </c>
      <c r="S30" s="15">
        <v>7</v>
      </c>
      <c r="T30" s="15">
        <v>2</v>
      </c>
      <c r="U30" s="15">
        <v>3</v>
      </c>
      <c r="V30" s="15">
        <v>6</v>
      </c>
      <c r="W30" s="15">
        <v>1</v>
      </c>
      <c r="X30" s="15">
        <v>24461</v>
      </c>
    </row>
    <row r="32" spans="3:11" ht="12.75">
      <c r="C32" s="4" t="s">
        <v>56</v>
      </c>
      <c r="D32" s="8">
        <f aca="true" t="shared" si="5" ref="D32:K32">INDEX(Seq4_Process,1,Seq4_OpSequence)</f>
        <v>1</v>
      </c>
      <c r="E32" s="8">
        <f t="shared" si="5"/>
        <v>30</v>
      </c>
      <c r="F32" s="8">
        <f t="shared" si="5"/>
        <v>6</v>
      </c>
      <c r="G32" s="8">
        <f t="shared" si="5"/>
        <v>23</v>
      </c>
      <c r="H32" s="8">
        <f t="shared" si="5"/>
        <v>23</v>
      </c>
      <c r="I32" s="8">
        <f t="shared" si="5"/>
        <v>10</v>
      </c>
      <c r="J32" s="8">
        <f t="shared" si="5"/>
        <v>27</v>
      </c>
      <c r="K32" s="8">
        <f t="shared" si="5"/>
        <v>1</v>
      </c>
    </row>
    <row r="33" spans="3:11" ht="12.75">
      <c r="C33" s="4" t="s">
        <v>57</v>
      </c>
      <c r="D33" s="8">
        <f aca="true" t="shared" si="6" ref="D33:K33">INDEX(Seq4_Setup,1,Seq4_OpSequence)</f>
        <v>0</v>
      </c>
      <c r="E33" s="8">
        <f t="shared" si="6"/>
        <v>6</v>
      </c>
      <c r="F33" s="8">
        <f t="shared" si="6"/>
        <v>1</v>
      </c>
      <c r="G33" s="8">
        <f t="shared" si="6"/>
        <v>2</v>
      </c>
      <c r="H33" s="8">
        <f t="shared" si="6"/>
        <v>5</v>
      </c>
      <c r="I33" s="8">
        <f t="shared" si="6"/>
        <v>3</v>
      </c>
      <c r="J33" s="8">
        <f t="shared" si="6"/>
        <v>9</v>
      </c>
      <c r="K33" s="8">
        <f t="shared" si="6"/>
        <v>0</v>
      </c>
    </row>
    <row r="34" spans="3:11" ht="12.75">
      <c r="C34" s="4" t="s">
        <v>58</v>
      </c>
      <c r="D34" s="8">
        <f>D30</f>
        <v>0</v>
      </c>
      <c r="E34" s="8">
        <f aca="true" t="shared" si="7" ref="E34:K34">MAX(D35+E33,E30)</f>
        <v>7</v>
      </c>
      <c r="F34" s="8">
        <f t="shared" si="7"/>
        <v>50</v>
      </c>
      <c r="G34" s="8">
        <f t="shared" si="7"/>
        <v>58</v>
      </c>
      <c r="H34" s="8">
        <f t="shared" si="7"/>
        <v>86</v>
      </c>
      <c r="I34" s="8">
        <f t="shared" si="7"/>
        <v>112</v>
      </c>
      <c r="J34" s="8">
        <f t="shared" si="7"/>
        <v>131</v>
      </c>
      <c r="K34" s="8">
        <f t="shared" si="7"/>
        <v>158</v>
      </c>
    </row>
    <row r="35" spans="3:11" ht="12.75">
      <c r="C35" s="4" t="s">
        <v>59</v>
      </c>
      <c r="D35" s="8">
        <f aca="true" t="shared" si="8" ref="D35:K35">D34+D32</f>
        <v>1</v>
      </c>
      <c r="E35" s="8">
        <f t="shared" si="8"/>
        <v>37</v>
      </c>
      <c r="F35" s="8">
        <f t="shared" si="8"/>
        <v>56</v>
      </c>
      <c r="G35" s="8">
        <f t="shared" si="8"/>
        <v>81</v>
      </c>
      <c r="H35" s="8">
        <f t="shared" si="8"/>
        <v>109</v>
      </c>
      <c r="I35" s="8">
        <f t="shared" si="8"/>
        <v>122</v>
      </c>
      <c r="J35" s="8">
        <f t="shared" si="8"/>
        <v>158</v>
      </c>
      <c r="K35" s="8">
        <f t="shared" si="8"/>
        <v>159</v>
      </c>
    </row>
    <row r="37" spans="3:11" ht="12.75">
      <c r="C37" s="4" t="s">
        <v>60</v>
      </c>
      <c r="D37" s="8">
        <f aca="true" t="shared" si="9" ref="D37:K37">INDEX(Seq4_Process,2,Seq4_OpSequence)</f>
        <v>1</v>
      </c>
      <c r="E37" s="8">
        <f t="shared" si="9"/>
        <v>19</v>
      </c>
      <c r="F37" s="8">
        <f t="shared" si="9"/>
        <v>14</v>
      </c>
      <c r="G37" s="8">
        <f t="shared" si="9"/>
        <v>26</v>
      </c>
      <c r="H37" s="8">
        <f t="shared" si="9"/>
        <v>3</v>
      </c>
      <c r="I37" s="8">
        <f t="shared" si="9"/>
        <v>16</v>
      </c>
      <c r="J37" s="8">
        <f t="shared" si="9"/>
        <v>19</v>
      </c>
      <c r="K37" s="8">
        <f t="shared" si="9"/>
        <v>1</v>
      </c>
    </row>
    <row r="38" spans="3:11" ht="12.75">
      <c r="C38" s="4" t="s">
        <v>61</v>
      </c>
      <c r="D38" s="8">
        <f aca="true" t="shared" si="10" ref="D38:K38">INDEX(Seq4_Setup,2,Seq4_OpSequence)</f>
        <v>0</v>
      </c>
      <c r="E38" s="8">
        <f t="shared" si="10"/>
        <v>2</v>
      </c>
      <c r="F38" s="8">
        <f t="shared" si="10"/>
        <v>9</v>
      </c>
      <c r="G38" s="8">
        <f t="shared" si="10"/>
        <v>6</v>
      </c>
      <c r="H38" s="8">
        <f t="shared" si="10"/>
        <v>2</v>
      </c>
      <c r="I38" s="8">
        <f t="shared" si="10"/>
        <v>5</v>
      </c>
      <c r="J38" s="8">
        <f t="shared" si="10"/>
        <v>9</v>
      </c>
      <c r="K38" s="8">
        <f t="shared" si="10"/>
        <v>0</v>
      </c>
    </row>
    <row r="39" spans="3:11" ht="12.75">
      <c r="C39" s="4" t="s">
        <v>62</v>
      </c>
      <c r="D39" s="8">
        <f>D35</f>
        <v>1</v>
      </c>
      <c r="E39" s="8">
        <f aca="true" t="shared" si="11" ref="E39:K39">MAX(D40+E38,E35)</f>
        <v>37</v>
      </c>
      <c r="F39" s="8">
        <f t="shared" si="11"/>
        <v>65</v>
      </c>
      <c r="G39" s="8">
        <f t="shared" si="11"/>
        <v>85</v>
      </c>
      <c r="H39" s="8">
        <f t="shared" si="11"/>
        <v>113</v>
      </c>
      <c r="I39" s="8">
        <f t="shared" si="11"/>
        <v>122</v>
      </c>
      <c r="J39" s="8">
        <f t="shared" si="11"/>
        <v>158</v>
      </c>
      <c r="K39" s="8">
        <f t="shared" si="11"/>
        <v>177</v>
      </c>
    </row>
    <row r="40" spans="3:11" ht="12.75">
      <c r="C40" s="4" t="s">
        <v>63</v>
      </c>
      <c r="D40" s="8">
        <f aca="true" t="shared" si="12" ref="D40:K40">D39+D37</f>
        <v>2</v>
      </c>
      <c r="E40" s="8">
        <f t="shared" si="12"/>
        <v>56</v>
      </c>
      <c r="F40" s="8">
        <f t="shared" si="12"/>
        <v>79</v>
      </c>
      <c r="G40" s="8">
        <f t="shared" si="12"/>
        <v>111</v>
      </c>
      <c r="H40" s="8">
        <f t="shared" si="12"/>
        <v>116</v>
      </c>
      <c r="I40" s="8">
        <f t="shared" si="12"/>
        <v>138</v>
      </c>
      <c r="J40" s="8">
        <f t="shared" si="12"/>
        <v>177</v>
      </c>
      <c r="K40" s="8">
        <f t="shared" si="12"/>
        <v>178</v>
      </c>
    </row>
    <row r="42" spans="3:11" ht="12.75">
      <c r="C42" s="4" t="s">
        <v>64</v>
      </c>
      <c r="D42" s="8">
        <f aca="true" t="shared" si="13" ref="D42:K42">INDEX(Seq4_Process,3,Seq4_OpSequence)</f>
        <v>1</v>
      </c>
      <c r="E42" s="8">
        <f t="shared" si="13"/>
        <v>28</v>
      </c>
      <c r="F42" s="8">
        <f t="shared" si="13"/>
        <v>16</v>
      </c>
      <c r="G42" s="8">
        <f t="shared" si="13"/>
        <v>27</v>
      </c>
      <c r="H42" s="8">
        <f t="shared" si="13"/>
        <v>1</v>
      </c>
      <c r="I42" s="8">
        <f t="shared" si="13"/>
        <v>1</v>
      </c>
      <c r="J42" s="8">
        <f t="shared" si="13"/>
        <v>24</v>
      </c>
      <c r="K42" s="8">
        <f t="shared" si="13"/>
        <v>1</v>
      </c>
    </row>
    <row r="43" spans="3:11" ht="12.75">
      <c r="C43" s="4" t="s">
        <v>65</v>
      </c>
      <c r="D43" s="8">
        <f aca="true" t="shared" si="14" ref="D43:K43">INDEX(Seq4_Setup,3,Seq4_OpSequence)</f>
        <v>0</v>
      </c>
      <c r="E43" s="8">
        <f t="shared" si="14"/>
        <v>7</v>
      </c>
      <c r="F43" s="8">
        <f t="shared" si="14"/>
        <v>7</v>
      </c>
      <c r="G43" s="8">
        <f t="shared" si="14"/>
        <v>0</v>
      </c>
      <c r="H43" s="8">
        <f t="shared" si="14"/>
        <v>8</v>
      </c>
      <c r="I43" s="8">
        <f t="shared" si="14"/>
        <v>4</v>
      </c>
      <c r="J43" s="8">
        <f t="shared" si="14"/>
        <v>7</v>
      </c>
      <c r="K43" s="8">
        <f t="shared" si="14"/>
        <v>0</v>
      </c>
    </row>
    <row r="44" spans="3:11" ht="12.75">
      <c r="C44" s="4" t="s">
        <v>66</v>
      </c>
      <c r="D44" s="8">
        <f>D40</f>
        <v>2</v>
      </c>
      <c r="E44" s="8">
        <f aca="true" t="shared" si="15" ref="E44:K44">MAX(D45+E43,E40)</f>
        <v>56</v>
      </c>
      <c r="F44" s="8">
        <f t="shared" si="15"/>
        <v>91</v>
      </c>
      <c r="G44" s="8">
        <f t="shared" si="15"/>
        <v>111</v>
      </c>
      <c r="H44" s="8">
        <f t="shared" si="15"/>
        <v>146</v>
      </c>
      <c r="I44" s="8">
        <f t="shared" si="15"/>
        <v>151</v>
      </c>
      <c r="J44" s="8">
        <f t="shared" si="15"/>
        <v>177</v>
      </c>
      <c r="K44" s="8">
        <f t="shared" si="15"/>
        <v>201</v>
      </c>
    </row>
    <row r="45" spans="3:11" ht="12.75">
      <c r="C45" s="4" t="s">
        <v>67</v>
      </c>
      <c r="D45" s="8">
        <f aca="true" t="shared" si="16" ref="D45:K45">D44+D42</f>
        <v>3</v>
      </c>
      <c r="E45" s="8">
        <f t="shared" si="16"/>
        <v>84</v>
      </c>
      <c r="F45" s="8">
        <f t="shared" si="16"/>
        <v>107</v>
      </c>
      <c r="G45" s="8">
        <f t="shared" si="16"/>
        <v>138</v>
      </c>
      <c r="H45" s="8">
        <f t="shared" si="16"/>
        <v>147</v>
      </c>
      <c r="I45" s="8">
        <f t="shared" si="16"/>
        <v>152</v>
      </c>
      <c r="J45" s="8">
        <f t="shared" si="16"/>
        <v>201</v>
      </c>
      <c r="K45" s="8">
        <f t="shared" si="16"/>
        <v>202</v>
      </c>
    </row>
    <row r="47" spans="3:11" ht="12.75">
      <c r="C47" s="4" t="s">
        <v>78</v>
      </c>
      <c r="D47" s="8">
        <f aca="true" t="shared" si="17" ref="D47:K47">IF(Seq4_Start&lt;INDEX(Seq4_EarlyDue,1,Seq4_OpSequence),INDEX(Seq4_EarlyDue,1,Seq4_OpSequence)-Seq4_Start,0)</f>
        <v>0</v>
      </c>
      <c r="E47" s="8">
        <f t="shared" si="17"/>
        <v>0</v>
      </c>
      <c r="F47" s="8">
        <f t="shared" si="17"/>
        <v>0</v>
      </c>
      <c r="G47" s="8">
        <f t="shared" si="17"/>
        <v>0</v>
      </c>
      <c r="H47" s="8">
        <f t="shared" si="17"/>
        <v>0</v>
      </c>
      <c r="I47" s="8">
        <f t="shared" si="17"/>
        <v>0</v>
      </c>
      <c r="J47" s="8">
        <f t="shared" si="17"/>
        <v>0</v>
      </c>
      <c r="K47" s="8">
        <f t="shared" si="17"/>
        <v>0</v>
      </c>
    </row>
    <row r="48" spans="3:11" ht="12.75">
      <c r="C48" s="4" t="s">
        <v>79</v>
      </c>
      <c r="D48" s="8">
        <f aca="true" t="shared" si="18" ref="D48:K48">IF(Seq4_Finish&gt;INDEX(Seq4_LateDue,1,Seq4_OpSequence),Seq4_Finish-INDEX(Seq4_LateDue,1,Seq4_OpSequence),0)</f>
        <v>0</v>
      </c>
      <c r="E48" s="8">
        <f t="shared" si="18"/>
        <v>0</v>
      </c>
      <c r="F48" s="8">
        <f t="shared" si="18"/>
        <v>0</v>
      </c>
      <c r="G48" s="8">
        <f t="shared" si="18"/>
        <v>0</v>
      </c>
      <c r="H48" s="8">
        <f t="shared" si="18"/>
        <v>0</v>
      </c>
      <c r="I48" s="8">
        <f t="shared" si="18"/>
        <v>2</v>
      </c>
      <c r="J48" s="8">
        <f t="shared" si="18"/>
        <v>0</v>
      </c>
      <c r="K48" s="8">
        <f t="shared" si="18"/>
        <v>0</v>
      </c>
    </row>
    <row r="50" spans="3:11" ht="12.75">
      <c r="C50" s="4" t="s">
        <v>30</v>
      </c>
      <c r="D50" s="8">
        <f aca="true" t="shared" si="19" ref="D50:K50">Seq4_Finish*INDEX(Seq4_UnitDuration,1,Seq4_OpSequence)</f>
        <v>3</v>
      </c>
      <c r="E50" s="8">
        <f t="shared" si="19"/>
        <v>84</v>
      </c>
      <c r="F50" s="8">
        <f t="shared" si="19"/>
        <v>107</v>
      </c>
      <c r="G50" s="8">
        <f t="shared" si="19"/>
        <v>138</v>
      </c>
      <c r="H50" s="8">
        <f t="shared" si="19"/>
        <v>147</v>
      </c>
      <c r="I50" s="8">
        <f t="shared" si="19"/>
        <v>152</v>
      </c>
      <c r="J50" s="8">
        <f t="shared" si="19"/>
        <v>201</v>
      </c>
      <c r="K50" s="8">
        <f t="shared" si="19"/>
        <v>202</v>
      </c>
    </row>
    <row r="51" spans="3:11" ht="12.75">
      <c r="C51" s="4" t="s">
        <v>80</v>
      </c>
      <c r="D51" s="8">
        <f aca="true" t="shared" si="20" ref="D51:K51">Seq4_Early*INDEX(Seq4_UnitEarly,1,Seq4_OpSequence)</f>
        <v>0</v>
      </c>
      <c r="E51" s="8">
        <f t="shared" si="20"/>
        <v>0</v>
      </c>
      <c r="F51" s="8">
        <f t="shared" si="20"/>
        <v>0</v>
      </c>
      <c r="G51" s="8">
        <f t="shared" si="20"/>
        <v>0</v>
      </c>
      <c r="H51" s="8">
        <f t="shared" si="20"/>
        <v>0</v>
      </c>
      <c r="I51" s="8">
        <f t="shared" si="20"/>
        <v>0</v>
      </c>
      <c r="J51" s="8">
        <f t="shared" si="20"/>
        <v>0</v>
      </c>
      <c r="K51" s="8">
        <f t="shared" si="20"/>
        <v>0</v>
      </c>
    </row>
    <row r="52" spans="3:11" ht="12.75">
      <c r="C52" s="4" t="s">
        <v>81</v>
      </c>
      <c r="D52" s="8">
        <f aca="true" t="shared" si="21" ref="D52:K52">Seq4_Late*INDEX(Seq4_UnitLate,1,Seq4_OpSequence)</f>
        <v>0</v>
      </c>
      <c r="E52" s="8">
        <f t="shared" si="21"/>
        <v>0</v>
      </c>
      <c r="F52" s="8">
        <f t="shared" si="21"/>
        <v>0</v>
      </c>
      <c r="G52" s="8">
        <f t="shared" si="21"/>
        <v>0</v>
      </c>
      <c r="H52" s="8">
        <f t="shared" si="21"/>
        <v>0</v>
      </c>
      <c r="I52" s="8">
        <f t="shared" si="21"/>
        <v>200</v>
      </c>
      <c r="J52" s="8">
        <f t="shared" si="21"/>
        <v>0</v>
      </c>
      <c r="K52" s="8">
        <f t="shared" si="21"/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2004-02-03T16:14:48Z</dcterms:created>
  <cp:category/>
  <cp:version/>
  <cp:contentType/>
  <cp:contentStatus/>
</cp:coreProperties>
</file>